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ício" sheetId="1" state="visible" r:id="rId1"/>
    <sheet name="Painel" sheetId="2" state="visible" r:id="rId2"/>
    <sheet name="Lançamentos" sheetId="3" state="visible" r:id="rId3"/>
    <sheet name="Fluxo Mensal" sheetId="4" state="visible" r:id="rId4"/>
    <sheet name="Fluxo Diário" sheetId="5" state="visible" r:id="rId5"/>
    <sheet name="Previsto x Realizado" sheetId="6" state="visible" r:id="rId6"/>
    <sheet name="Configurações" sheetId="7" state="visible" r:id="rId7"/>
  </sheets>
  <definedNames>
    <definedName name="Empresa">'Configurações'!$C$6</definedName>
    <definedName name="Ano">'Configurações'!$C$7</definedName>
    <definedName name="Visao">'Configurações'!$C$8</definedName>
    <definedName name="SaldoInicial">'Configurações'!$C$9</definedName>
    <definedName name="ContaNome">'Configurações'!$H$13:$H$22</definedName>
    <definedName name="FormaNome">'Configurações'!$F$13:$F$27</definedName>
    <definedName name="CatNome">'Configurações'!$B$13:$B$62</definedName>
    <definedName name="CatTipo">'Configurações'!$C$13:$C$62</definedName>
    <definedName name="CatGrupo">'Configurações'!$D$13:$D$62</definedName>
    <definedName name="CatEntIdx">'Configurações'!$K$13:$K$62</definedName>
    <definedName name="CatSaiIdx">'Configurações'!$L$13:$L$62</definedName>
    <definedName name="ListaMeses">'Configurações'!$N$13:$N$24</definedName>
    <definedName name="LData">'Lançamentos'!$B$6:$B$3005</definedName>
    <definedName name="LCat">'Lançamentos'!$D$6:$D$3005</definedName>
    <definedName name="LConta">'Lançamentos'!$G$6:$G$3005</definedName>
    <definedName name="LStatus">'Lançamentos'!$H$6:$H$3005</definedName>
    <definedName name="LValor">'Lançamentos'!$I$6:$I$3005</definedName>
    <definedName name="LTipo">'Lançamentos'!$J$6:$J$3005</definedName>
    <definedName name="LGrupo">'Lançamentos'!$K$6:$K$3005</definedName>
    <definedName name="LSinal">'Lançamentos'!$L$6:$L$3005</definedName>
    <definedName name="LConsidera">'Lançamentos'!$M$6:$M$3005</definedName>
    <definedName name="LSituacao">'Lançamentos'!$N$6:$N$3005</definedName>
    <definedName name="_xlnm._FilterDatabase" localSheetId="2" hidden="1">'Lançamentos'!$B$5:$N$3005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R$&quot; #,##0.00;[Red]-&quot;R$&quot; #,##0.00;&quot;–&quot;"/>
    <numFmt numFmtId="165" formatCode="dd/mm/yyyy"/>
    <numFmt numFmtId="166" formatCode="#,##0.00;[Red]-#,##0.00;&quot;–&quot;"/>
    <numFmt numFmtId="167" formatCode="&quot;R$&quot; #,##0;[Red]-&quot;R$&quot; #,##0;&quot;–&quot;"/>
    <numFmt numFmtId="168" formatCode="0.0%;[Red]-0.0%;&quot;–&quot;"/>
    <numFmt numFmtId="169" formatCode="ddd"/>
    <numFmt numFmtId="170" formatCode="0.0%"/>
  </numFmts>
  <fonts count="31">
    <font>
      <name val="Calibri"/>
      <family val="2"/>
      <color theme="1"/>
      <sz val="11"/>
      <scheme val="minor"/>
    </font>
    <font>
      <name val="Arial"/>
      <b val="1"/>
      <color rgb="001A3A5C"/>
      <sz val="18"/>
    </font>
    <font>
      <name val="Arial"/>
      <color rgb="006B7280"/>
      <sz val="10"/>
    </font>
    <font>
      <name val="Arial"/>
      <b val="1"/>
      <color rgb="001A3A5C"/>
      <sz val="11"/>
    </font>
    <font>
      <name val="Arial"/>
      <color rgb="00374151"/>
      <sz val="10"/>
    </font>
    <font>
      <name val="Arial"/>
      <color rgb="001F2937"/>
      <sz val="10"/>
    </font>
    <font>
      <name val="Arial"/>
      <b val="1"/>
      <color rgb="00374151"/>
      <sz val="10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color rgb="009CA3AF"/>
      <sz val="9"/>
    </font>
    <font>
      <name val="Arial"/>
      <b val="1"/>
      <color rgb="009CA3AF"/>
      <sz val="9"/>
    </font>
    <font>
      <name val="Arial"/>
      <color rgb="006B7280"/>
      <sz val="9"/>
    </font>
    <font>
      <name val="Arial"/>
      <color rgb="00FFFFFF"/>
      <sz val="8"/>
    </font>
    <font>
      <name val="Arial"/>
      <b val="1"/>
      <color rgb="0015803D"/>
      <sz val="10"/>
    </font>
    <font>
      <name val="Arial"/>
      <b val="1"/>
      <color rgb="00B91C1C"/>
      <sz val="10"/>
    </font>
    <font>
      <name val="Arial"/>
      <b val="1"/>
      <color rgb="001A3A5C"/>
      <sz val="10"/>
    </font>
    <font>
      <name val="Arial"/>
      <i val="1"/>
      <color rgb="009CA3AF"/>
      <sz val="9"/>
    </font>
    <font>
      <name val="Arial"/>
      <b val="1"/>
      <color rgb="001F2937"/>
      <sz val="11"/>
    </font>
    <font>
      <name val="Arial"/>
      <b val="1"/>
      <color rgb="00A16207"/>
      <sz val="9"/>
    </font>
    <font>
      <name val="Arial"/>
      <i val="1"/>
      <color rgb="006B7280"/>
      <sz val="10"/>
    </font>
    <font>
      <name val="Arial"/>
      <b val="1"/>
      <color rgb="006B7280"/>
      <sz val="9"/>
    </font>
    <font>
      <name val="Arial"/>
      <b val="1"/>
      <color rgb="0015803D"/>
      <sz val="18"/>
    </font>
    <font>
      <name val="Arial"/>
      <b val="1"/>
      <color rgb="00B91C1C"/>
      <sz val="18"/>
    </font>
    <font>
      <name val="Arial"/>
      <b val="1"/>
      <color rgb="002D6A9F"/>
      <sz val="18"/>
    </font>
    <font>
      <name val="Arial"/>
      <b val="1"/>
      <color rgb="00D97706"/>
      <sz val="18"/>
    </font>
    <font>
      <name val="Arial"/>
      <color rgb="002D6A9F"/>
      <sz val="9"/>
      <u val="single"/>
    </font>
    <font>
      <name val="Arial"/>
      <b val="1"/>
      <color rgb="00FFFFFF"/>
      <sz val="22"/>
    </font>
    <font>
      <name val="Arial"/>
      <color rgb="00FFFFFF"/>
      <sz val="11"/>
    </font>
    <font>
      <name val="Arial"/>
      <b val="1"/>
      <color rgb="00EAB308"/>
      <sz val="11"/>
    </font>
    <font>
      <name val="Arial"/>
      <b val="1"/>
      <color rgb="00B91C1C"/>
      <sz val="11"/>
    </font>
    <font>
      <name val="Arial"/>
      <b val="1"/>
      <color rgb="002D6A9F"/>
      <sz val="10"/>
      <u val="single"/>
    </font>
  </fonts>
  <fills count="12">
    <fill>
      <patternFill/>
    </fill>
    <fill>
      <patternFill patternType="gray125"/>
    </fill>
    <fill>
      <patternFill patternType="solid">
        <fgColor rgb="00FFF8DB"/>
        <bgColor rgb="00FFF8DB"/>
      </patternFill>
    </fill>
    <fill>
      <patternFill patternType="solid">
        <fgColor rgb="00F3F4F6"/>
        <bgColor rgb="00F3F4F6"/>
      </patternFill>
    </fill>
    <fill>
      <patternFill patternType="solid">
        <fgColor rgb="001A3A5C"/>
        <bgColor rgb="001A3A5C"/>
      </patternFill>
    </fill>
    <fill>
      <patternFill patternType="solid">
        <fgColor rgb="009CA3AF"/>
        <bgColor rgb="009CA3AF"/>
      </patternFill>
    </fill>
    <fill>
      <patternFill patternType="solid">
        <fgColor rgb="006B7280"/>
        <bgColor rgb="006B7280"/>
      </patternFill>
    </fill>
    <fill>
      <patternFill patternType="solid">
        <fgColor rgb="00ECFDF5"/>
        <bgColor rgb="00ECFDF5"/>
      </patternFill>
    </fill>
    <fill>
      <patternFill patternType="solid">
        <fgColor rgb="00FEF2F2"/>
        <bgColor rgb="00FEF2F2"/>
      </patternFill>
    </fill>
    <fill>
      <patternFill patternType="solid">
        <fgColor rgb="00EFF6FF"/>
        <bgColor rgb="00EFF6FF"/>
      </patternFill>
    </fill>
    <fill>
      <patternFill patternType="solid">
        <fgColor rgb="00F9FAFB"/>
        <bgColor rgb="00F9FAFB"/>
      </patternFill>
    </fill>
    <fill>
      <patternFill patternType="solid">
        <fgColor rgb="002D6A9F"/>
        <bgColor rgb="002D6A9F"/>
      </patternFill>
    </fill>
  </fills>
  <borders count="2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bottom style="thin">
        <color rgb="00D1D5DB"/>
      </bottom>
    </border>
    <border>
      <bottom style="thin">
        <color rgb="0015803D"/>
      </bottom>
    </border>
    <border>
      <bottom style="thin">
        <color rgb="00B91C1C"/>
      </bottom>
    </border>
    <border>
      <bottom style="thin">
        <color rgb="001A3A5C"/>
      </bottom>
    </border>
    <border>
      <left style="thin">
        <color rgb="00D1D5DB"/>
      </left>
      <top style="thin">
        <color rgb="00D1D5DB"/>
      </top>
    </border>
    <border>
      <top style="thin">
        <color rgb="00D1D5DB"/>
      </top>
    </border>
    <border>
      <right style="thin">
        <color rgb="00D1D5DB"/>
      </right>
      <top style="thin">
        <color rgb="00D1D5DB"/>
      </top>
    </border>
    <border>
      <left style="thin">
        <color rgb="00D1D5DB"/>
      </left>
      <bottom style="thin">
        <color rgb="00D1D5DB"/>
      </bottom>
    </border>
    <border>
      <right style="thin">
        <color rgb="00D1D5DB"/>
      </right>
      <bottom style="thin">
        <color rgb="00D1D5DB"/>
      </bottom>
    </border>
    <border>
      <left style="thick">
        <color rgb="0015803D"/>
      </left>
      <top style="thin">
        <color rgb="00D1D5DB"/>
      </top>
    </border>
    <border>
      <left style="thick">
        <color rgb="0015803D"/>
      </left>
      <bottom style="thin">
        <color rgb="00D1D5DB"/>
      </bottom>
    </border>
    <border>
      <left style="thick">
        <color rgb="00B91C1C"/>
      </left>
      <top style="thin">
        <color rgb="00D1D5DB"/>
      </top>
    </border>
    <border>
      <left style="thick">
        <color rgb="00B91C1C"/>
      </left>
      <bottom style="thin">
        <color rgb="00D1D5DB"/>
      </bottom>
    </border>
    <border>
      <left style="thick">
        <color rgb="001A3A5C"/>
      </left>
      <top style="thin">
        <color rgb="00D1D5DB"/>
      </top>
    </border>
    <border>
      <left style="thick">
        <color rgb="001A3A5C"/>
      </left>
      <bottom style="thin">
        <color rgb="00D1D5DB"/>
      </bottom>
    </border>
    <border>
      <left style="thick">
        <color rgb="002D6A9F"/>
      </left>
      <top style="thin">
        <color rgb="00D1D5DB"/>
      </top>
    </border>
    <border>
      <left style="thick">
        <color rgb="002D6A9F"/>
      </left>
      <bottom style="thin">
        <color rgb="00D1D5DB"/>
      </bottom>
    </border>
    <border>
      <left style="thick">
        <color rgb="00D97706"/>
      </left>
      <top style="thin">
        <color rgb="00D1D5DB"/>
      </top>
    </border>
    <border>
      <left style="thick">
        <color rgb="00D97706"/>
      </left>
      <bottom style="thin">
        <color rgb="00D1D5DB"/>
      </bottom>
    </border>
    <border>
      <left/>
      <right/>
      <top style="thin">
        <color rgb="00D1D5DB"/>
      </top>
      <bottom style="thin">
        <color rgb="00D1D5DB"/>
      </bottom>
      <diagonal/>
    </border>
    <border>
      <bottom style="medium">
        <color rgb="00EAB308"/>
      </bottom>
    </border>
  </borders>
  <cellStyleXfs count="1">
    <xf numFmtId="0" fontId="0" fillId="0" borderId="0"/>
  </cellStyleXfs>
  <cellXfs count="106">
    <xf numFmtId="0" fontId="0" fillId="0" borderId="0" pivotButton="0" quotePrefix="0" xfId="0"/>
    <xf numFmtId="0" fontId="26" fillId="4" borderId="0" applyAlignment="1" pivotButton="0" quotePrefix="0" xfId="0">
      <alignment vertical="center" indent="1"/>
    </xf>
    <xf numFmtId="0" fontId="27" fillId="11" borderId="0" applyAlignment="1" pivotButton="0" quotePrefix="0" xfId="0">
      <alignment vertical="center" indent="1"/>
    </xf>
    <xf numFmtId="0" fontId="3" fillId="0" borderId="25" pivotButton="0" quotePrefix="0" xfId="0"/>
    <xf numFmtId="0" fontId="0" fillId="0" borderId="25" pivotButton="0" quotePrefix="0" xfId="0"/>
    <xf numFmtId="0" fontId="28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vertical="top" wrapText="1"/>
    </xf>
    <xf numFmtId="0" fontId="29" fillId="0" borderId="0" applyAlignment="1" pivotButton="0" quotePrefix="0" xfId="0">
      <alignment horizontal="center" vertical="top"/>
    </xf>
    <xf numFmtId="0" fontId="0" fillId="2" borderId="1" pivotButton="0" quotePrefix="0" xfId="0"/>
    <xf numFmtId="0" fontId="4" fillId="0" borderId="0" pivotButton="0" quotePrefix="0" xfId="0"/>
    <xf numFmtId="0" fontId="0" fillId="3" borderId="1" pivotButton="0" quotePrefix="0" xfId="0"/>
    <xf numFmtId="0" fontId="30" fillId="0" borderId="0" pivotButton="0" quotePrefix="0" xfId="0"/>
    <xf numFmtId="0" fontId="1" fillId="0" borderId="0" pivotButton="0" quotePrefix="0" xfId="0"/>
    <xf numFmtId="0" fontId="15" fillId="0" borderId="0" applyAlignment="1" pivotButton="0" quotePrefix="0" xfId="0">
      <alignment horizontal="right" vertical="center"/>
    </xf>
    <xf numFmtId="0" fontId="17" fillId="2" borderId="1" applyProtection="1" pivotButton="0" quotePrefix="0" xfId="0">
      <protection locked="0" hidden="0"/>
    </xf>
    <xf numFmtId="0" fontId="12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0" fillId="10" borderId="14" pivotButton="0" quotePrefix="0" xfId="0"/>
    <xf numFmtId="0" fontId="0" fillId="10" borderId="10" pivotButton="0" quotePrefix="0" xfId="0"/>
    <xf numFmtId="0" fontId="0" fillId="10" borderId="11" pivotButton="0" quotePrefix="0" xfId="0"/>
    <xf numFmtId="0" fontId="20" fillId="10" borderId="16" pivotButton="0" quotePrefix="0" xfId="0"/>
    <xf numFmtId="0" fontId="20" fillId="10" borderId="18" pivotButton="0" quotePrefix="0" xfId="0"/>
    <xf numFmtId="0" fontId="20" fillId="10" borderId="20" pivotButton="0" quotePrefix="0" xfId="0"/>
    <xf numFmtId="167" fontId="21" fillId="10" borderId="15" pivotButton="0" quotePrefix="0" xfId="0"/>
    <xf numFmtId="0" fontId="0" fillId="10" borderId="5" pivotButton="0" quotePrefix="0" xfId="0"/>
    <xf numFmtId="0" fontId="0" fillId="10" borderId="13" pivotButton="0" quotePrefix="0" xfId="0"/>
    <xf numFmtId="167" fontId="22" fillId="10" borderId="17" pivotButton="0" quotePrefix="0" xfId="0"/>
    <xf numFmtId="167" fontId="1" fillId="10" borderId="19" pivotButton="0" quotePrefix="0" xfId="0"/>
    <xf numFmtId="167" fontId="23" fillId="10" borderId="21" pivotButton="0" quotePrefix="0" xfId="0"/>
    <xf numFmtId="170" fontId="23" fillId="10" borderId="21" pivotButton="0" quotePrefix="0" xfId="0"/>
    <xf numFmtId="0" fontId="20" fillId="10" borderId="22" pivotButton="0" quotePrefix="0" xfId="0"/>
    <xf numFmtId="167" fontId="24" fillId="10" borderId="23" pivotButton="0" quotePrefix="0" xfId="0"/>
    <xf numFmtId="0" fontId="8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0" borderId="5" pivotButton="0" quotePrefix="0" xfId="0"/>
    <xf numFmtId="0" fontId="0" fillId="0" borderId="5" pivotButton="0" quotePrefix="0" xfId="0"/>
    <xf numFmtId="1" fontId="6" fillId="3" borderId="1" applyAlignment="1" pivotButton="0" quotePrefix="0" xfId="0">
      <alignment horizontal="center"/>
    </xf>
    <xf numFmtId="164" fontId="4" fillId="0" borderId="5" pivotButton="0" quotePrefix="0" xfId="0"/>
    <xf numFmtId="49" fontId="6" fillId="3" borderId="1" applyAlignment="1" pivotButton="0" quotePrefix="0" xfId="0">
      <alignment horizontal="center"/>
    </xf>
    <xf numFmtId="0" fontId="0" fillId="0" borderId="24" pivotButton="0" quotePrefix="0" xfId="0"/>
    <xf numFmtId="167" fontId="4" fillId="0" borderId="5" pivotButton="0" quotePrefix="0" xfId="0"/>
    <xf numFmtId="170" fontId="4" fillId="0" borderId="5" pivotButton="0" quotePrefix="0" xfId="0"/>
    <xf numFmtId="0" fontId="15" fillId="9" borderId="1" pivotButton="0" quotePrefix="0" xfId="0"/>
    <xf numFmtId="164" fontId="15" fillId="9" borderId="1" pivotButton="0" quotePrefix="0" xfId="0"/>
    <xf numFmtId="0" fontId="25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167" fontId="9" fillId="0" borderId="0" pivotButton="0" quotePrefix="0" xfId="0"/>
    <xf numFmtId="0" fontId="7" fillId="0" borderId="0" pivotButton="0" quotePrefix="0" xfId="0"/>
    <xf numFmtId="0" fontId="8" fillId="6" borderId="1" applyAlignment="1" pivotButton="0" quotePrefix="0" xfId="0">
      <alignment horizontal="center" vertical="center" wrapText="1"/>
    </xf>
    <xf numFmtId="165" fontId="5" fillId="0" borderId="5" pivotButton="0" quotePrefix="0" xfId="0"/>
    <xf numFmtId="0" fontId="5" fillId="0" borderId="5" pivotButton="0" quotePrefix="0" xfId="0"/>
    <xf numFmtId="4" fontId="5" fillId="0" borderId="5" pivotButton="0" quotePrefix="0" xfId="0"/>
    <xf numFmtId="0" fontId="11" fillId="3" borderId="5" pivotButton="0" quotePrefix="0" xfId="0"/>
    <xf numFmtId="166" fontId="11" fillId="3" borderId="5" pivotButton="0" quotePrefix="0" xfId="0"/>
    <xf numFmtId="165" fontId="12" fillId="0" borderId="0" pivotButton="0" quotePrefix="0" xfId="0"/>
    <xf numFmtId="0" fontId="8" fillId="4" borderId="1" applyAlignment="1" pivotButton="0" quotePrefix="0" xfId="0">
      <alignment horizontal="left" vertical="center"/>
    </xf>
    <xf numFmtId="0" fontId="15" fillId="3" borderId="1" pivotButton="0" quotePrefix="0" xfId="0"/>
    <xf numFmtId="167" fontId="15" fillId="3" borderId="1" pivotButton="0" quotePrefix="0" xfId="0"/>
    <xf numFmtId="168" fontId="15" fillId="3" borderId="1" pivotButton="0" quotePrefix="0" xfId="0"/>
    <xf numFmtId="167" fontId="4" fillId="0" borderId="0" pivotButton="0" quotePrefix="0" xfId="0"/>
    <xf numFmtId="168" fontId="11" fillId="0" borderId="0" pivotButton="0" quotePrefix="0" xfId="0"/>
    <xf numFmtId="0" fontId="13" fillId="0" borderId="6" pivotButton="0" quotePrefix="0" xfId="0"/>
    <xf numFmtId="167" fontId="4" fillId="0" borderId="6" pivotButton="0" quotePrefix="0" xfId="0"/>
    <xf numFmtId="168" fontId="11" fillId="0" borderId="6" pivotButton="0" quotePrefix="0" xfId="0"/>
    <xf numFmtId="0" fontId="16" fillId="0" borderId="0" pivotButton="0" quotePrefix="0" xfId="0"/>
    <xf numFmtId="167" fontId="16" fillId="0" borderId="0" pivotButton="0" quotePrefix="0" xfId="0"/>
    <xf numFmtId="168" fontId="16" fillId="0" borderId="0" pivotButton="0" quotePrefix="0" xfId="0"/>
    <xf numFmtId="0" fontId="13" fillId="7" borderId="1" pivotButton="0" quotePrefix="0" xfId="0"/>
    <xf numFmtId="167" fontId="13" fillId="7" borderId="1" pivotButton="0" quotePrefix="0" xfId="0"/>
    <xf numFmtId="168" fontId="13" fillId="7" borderId="1" pivotButton="0" quotePrefix="0" xfId="0"/>
    <xf numFmtId="0" fontId="14" fillId="0" borderId="7" pivotButton="0" quotePrefix="0" xfId="0"/>
    <xf numFmtId="167" fontId="4" fillId="0" borderId="7" pivotButton="0" quotePrefix="0" xfId="0"/>
    <xf numFmtId="168" fontId="11" fillId="0" borderId="7" pivotButton="0" quotePrefix="0" xfId="0"/>
    <xf numFmtId="0" fontId="14" fillId="8" borderId="1" pivotButton="0" quotePrefix="0" xfId="0"/>
    <xf numFmtId="167" fontId="14" fillId="8" borderId="1" pivotButton="0" quotePrefix="0" xfId="0"/>
    <xf numFmtId="168" fontId="14" fillId="8" borderId="1" pivotButton="0" quotePrefix="0" xfId="0"/>
    <xf numFmtId="167" fontId="15" fillId="9" borderId="1" pivotButton="0" quotePrefix="0" xfId="0"/>
    <xf numFmtId="168" fontId="15" fillId="9" borderId="1" pivotButton="0" quotePrefix="0" xfId="0"/>
    <xf numFmtId="0" fontId="8" fillId="4" borderId="1" pivotButton="0" quotePrefix="0" xfId="0"/>
    <xf numFmtId="167" fontId="8" fillId="4" borderId="1" pivotButton="0" quotePrefix="0" xfId="0"/>
    <xf numFmtId="168" fontId="8" fillId="4" borderId="1" pivotButton="0" quotePrefix="0" xfId="0"/>
    <xf numFmtId="168" fontId="4" fillId="0" borderId="0" pivotButton="0" quotePrefix="0" xfId="0"/>
    <xf numFmtId="0" fontId="15" fillId="0" borderId="8" pivotButton="0" quotePrefix="0" xfId="0"/>
    <xf numFmtId="167" fontId="4" fillId="0" borderId="8" pivotButton="0" quotePrefix="0" xfId="0"/>
    <xf numFmtId="168" fontId="11" fillId="0" borderId="8" pivotButton="0" quotePrefix="0" xfId="0"/>
    <xf numFmtId="164" fontId="15" fillId="3" borderId="1" pivotButton="0" quotePrefix="0" xfId="0"/>
    <xf numFmtId="164" fontId="6" fillId="3" borderId="1" pivotButton="0" quotePrefix="0" xfId="0"/>
    <xf numFmtId="165" fontId="4" fillId="0" borderId="5" pivotButton="0" quotePrefix="0" xfId="0"/>
    <xf numFmtId="169" fontId="11" fillId="0" borderId="5" applyAlignment="1" pivotButton="0" quotePrefix="0" xfId="0">
      <alignment horizontal="center"/>
    </xf>
    <xf numFmtId="165" fontId="6" fillId="3" borderId="1" pivotButton="0" quotePrefix="0" xfId="0"/>
    <xf numFmtId="1" fontId="6" fillId="3" borderId="1" pivotButton="0" quotePrefix="0" xfId="0"/>
    <xf numFmtId="0" fontId="7" fillId="0" borderId="0" applyAlignment="1" pivotButton="0" quotePrefix="0" xfId="0">
      <alignment vertical="top" wrapText="1"/>
    </xf>
    <xf numFmtId="0" fontId="18" fillId="0" borderId="0" applyAlignment="1" pivotButton="0" quotePrefix="0" xfId="0">
      <alignment horizontal="center"/>
    </xf>
    <xf numFmtId="0" fontId="15" fillId="0" borderId="5" pivotButton="0" quotePrefix="0" xfId="0"/>
    <xf numFmtId="167" fontId="19" fillId="0" borderId="5" pivotButton="0" quotePrefix="0" xfId="0"/>
    <xf numFmtId="167" fontId="5" fillId="2" borderId="1" applyProtection="1" pivotButton="0" quotePrefix="0" xfId="0">
      <protection locked="0" hidden="0"/>
    </xf>
    <xf numFmtId="9" fontId="6" fillId="0" borderId="5" pivotButton="0" quotePrefix="0" xfId="0"/>
    <xf numFmtId="9" fontId="15" fillId="9" borderId="1" pivotButton="0" quotePrefix="0" xfId="0"/>
    <xf numFmtId="0" fontId="11" fillId="0" borderId="0" pivotButton="0" quotePrefix="0" xfId="0"/>
    <xf numFmtId="0" fontId="5" fillId="2" borderId="1" pivotButton="0" quotePrefix="0" xfId="0"/>
    <xf numFmtId="1" fontId="5" fillId="2" borderId="1" applyAlignment="1" pivotButton="0" quotePrefix="0" xfId="0">
      <alignment horizontal="left"/>
    </xf>
    <xf numFmtId="0" fontId="8" fillId="5" borderId="1" applyAlignment="1" pivotButton="0" quotePrefix="0" xfId="0">
      <alignment horizontal="center" vertical="center" wrapText="1"/>
    </xf>
    <xf numFmtId="164" fontId="5" fillId="2" borderId="1" pivotButton="0" quotePrefix="0" xfId="0"/>
    <xf numFmtId="1" fontId="9" fillId="3" borderId="1" pivotButton="0" quotePrefix="0" xfId="0"/>
  </cellXfs>
  <cellStyles count="1">
    <cellStyle name="Normal" xfId="0" builtinId="0" hidden="0"/>
  </cellStyles>
  <dxfs count="8">
    <dxf>
      <font>
        <name val="Arial"/>
        <b val="1"/>
        <color rgb="00B91C1C"/>
      </font>
    </dxf>
    <dxf>
      <font>
        <name val="Arial"/>
        <b val="1"/>
        <color rgb="00FFFFFF"/>
      </font>
      <fill>
        <patternFill patternType="solid">
          <fgColor rgb="00DC2626"/>
          <bgColor rgb="00DC2626"/>
        </patternFill>
      </fill>
    </dxf>
    <dxf>
      <font>
        <name val="Arial"/>
        <b val="1"/>
        <color rgb="0015803D"/>
      </font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EF3C7"/>
          <bgColor rgb="00FEF3C7"/>
        </patternFill>
      </fill>
    </dxf>
    <dxf>
      <font>
        <name val="Arial"/>
        <i val="1"/>
        <color rgb="006B7280"/>
      </font>
    </dxf>
    <dxf>
      <fill>
        <patternFill patternType="solid">
          <fgColor rgb="00DC2626"/>
          <bgColor rgb="00DC2626"/>
        </patternFill>
      </fill>
    </dxf>
    <dxf>
      <fill>
        <patternFill patternType="solid">
          <fgColor rgb="00FEF9C3"/>
          <bgColor rgb="00FEF9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Entradas x saídas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'Painel'!C60</f>
            </strRef>
          </tx>
          <spPr>
            <a:solidFill>
              <a:srgbClr val="16A34A"/>
            </a:solidFill>
            <a:ln>
              <a:noFill/>
              <a:prstDash val="solid"/>
            </a:ln>
          </spPr>
          <cat>
            <numRef>
              <f>'Painel'!$B$61:$B$72</f>
            </numRef>
          </cat>
          <val>
            <numRef>
              <f>'Painel'!$C$61:$C$72</f>
            </numRef>
          </val>
        </ser>
        <ser>
          <idx val="1"/>
          <order val="1"/>
          <tx>
            <strRef>
              <f>'Painel'!D60</f>
            </strRef>
          </tx>
          <spPr>
            <a:solidFill>
              <a:srgbClr val="DC2626"/>
            </a:solidFill>
            <a:ln>
              <a:noFill/>
              <a:prstDash val="solid"/>
            </a:ln>
          </spPr>
          <cat>
            <numRef>
              <f>'Painel'!$B$61:$B$72</f>
            </numRef>
          </cat>
          <val>
            <numRef>
              <f>'Painel'!$D$61:$D$72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&quot;R$&quot; 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Saldo no fim de cada mês</a:t>
            </a:r>
          </a:p>
        </rich>
      </tx>
    </title>
    <plotArea>
      <lineChart>
        <grouping val="standard"/>
        <ser>
          <idx val="0"/>
          <order val="0"/>
          <tx>
            <strRef>
              <f>'Painel'!E60</f>
            </strRef>
          </tx>
          <spPr>
            <a:ln w="28000">
              <a:solidFill>
                <a:srgbClr val="2D6A9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'Painel'!$B$61:$B$72</f>
            </numRef>
          </cat>
          <val>
            <numRef>
              <f>'Painel'!$E$61:$E$72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&quot;R$&quot; 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31</row>
      <rowOff>0</rowOff>
    </from>
    <ext cx="594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31</row>
      <rowOff>0</rowOff>
    </from>
    <ext cx="504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egociocerto.org/?utm_source=planilha&amp;utm_medium=download&amp;utm_campaign=fluxo-de-caix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egociocerto.org/?utm_source=planilha&amp;utm_medium=download&amp;utm_campaign=fluxo-de-caixa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tabColor rgb="001A3A5C"/>
    <outlinePr summaryBelow="1" summaryRight="1"/>
    <pageSetUpPr fitToPage="1"/>
  </sheetPr>
  <dimension ref="B2:C3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" customWidth="1" min="2" max="2"/>
    <col width="100" customWidth="1" min="3" max="3"/>
  </cols>
  <sheetData>
    <row r="1" ht="8" customHeight="1"/>
    <row r="2" ht="44" customHeight="1">
      <c r="B2" s="1" t="inlineStr">
        <is>
          <t>Planilha de Fluxo de Caixa</t>
        </is>
      </c>
    </row>
    <row r="3" ht="24" customHeight="1">
      <c r="B3" s="2" t="inlineStr">
        <is>
          <t>Para MEI e pequenas empresas · gratuita · Negócio Certo</t>
        </is>
      </c>
    </row>
    <row r="5" ht="22" customHeight="1">
      <c r="B5" s="3" t="inlineStr">
        <is>
          <t>COMO USAR EM 3 PASSOS</t>
        </is>
      </c>
      <c r="C5" s="4" t="n"/>
    </row>
    <row r="6" ht="30" customHeight="1">
      <c r="B6" s="5" t="inlineStr">
        <is>
          <t>1</t>
        </is>
      </c>
      <c r="C6" s="6" t="inlineStr">
        <is>
          <t>Configurações: digite o nome da empresa, o ano e quanto dinheiro havia em cada conta no dia 1º de janeiro. Revise as categorias se quiser.</t>
        </is>
      </c>
    </row>
    <row r="7" ht="30" customHeight="1">
      <c r="B7" s="5" t="inlineStr">
        <is>
          <t>2</t>
        </is>
      </c>
      <c r="C7" s="6" t="inlineStr">
        <is>
          <t>Lançamentos: anote cada entrada e saída de dinheiro (uma linha por movimento). Escolha a categoria na lista e digite o valor sempre positivo — a planilha sabe se é entrada ou saída.</t>
        </is>
      </c>
    </row>
    <row r="8" ht="30" customHeight="1">
      <c r="B8" s="5" t="inlineStr">
        <is>
          <t>3</t>
        </is>
      </c>
      <c r="C8" s="6" t="inlineStr">
        <is>
          <t>Painel, Fluxo Mensal, Fluxo Diário e Previsto x Realizado se atualizam sozinhos. Você não precisa mexer neles.</t>
        </is>
      </c>
    </row>
    <row r="10" ht="22" customHeight="1">
      <c r="B10" s="3" t="inlineStr">
        <is>
          <t>ANTES DE COMEÇAR</t>
        </is>
      </c>
      <c r="C10" s="4" t="n"/>
    </row>
    <row r="11" ht="45" customHeight="1">
      <c r="B11" s="7" t="inlineStr">
        <is>
          <t>!</t>
        </is>
      </c>
      <c r="C11" s="6" t="inlineStr">
        <is>
          <t>A planilha vem com 238 lançamentos de exemplo (começam com [EXEMPLO]) para você ver os relatórios funcionando. Para usar de verdade, apague as linhas 6 a 243 da aba Lançamentos (selecione as linhas e use Excluir linhas).</t>
        </is>
      </c>
    </row>
    <row r="12" ht="15" customHeight="1">
      <c r="B12" s="7" t="inlineStr">
        <is>
          <t>!</t>
        </is>
      </c>
      <c r="C12" s="6" t="inlineStr">
        <is>
          <t>Também troque os saldos iniciais de exemplo na aba Configurações.</t>
        </is>
      </c>
    </row>
    <row r="14" ht="22" customHeight="1">
      <c r="B14" s="3" t="inlineStr">
        <is>
          <t>CONTAS A PAGAR E A RECEBER</t>
        </is>
      </c>
      <c r="C14" s="4" t="n"/>
    </row>
    <row r="15" ht="30" customHeight="1">
      <c r="B15" s="5" t="inlineStr">
        <is>
          <t>•</t>
        </is>
      </c>
      <c r="C15" s="6" t="inlineStr">
        <is>
          <t>Lance com status Previsto e a data de vencimento. Quando pagar ou receber, mude o status para Realizado (e ajuste a data, se mudou).</t>
        </is>
      </c>
    </row>
    <row r="16" ht="15" customHeight="1">
      <c r="B16" s="5" t="inlineStr">
        <is>
          <t>•</t>
        </is>
      </c>
      <c r="C16" s="6" t="inlineStr">
        <is>
          <t>A coluna Situação avisa o que está atrasado ou vence nos próximos 7 dias, e o Painel soma tudo.</t>
        </is>
      </c>
    </row>
    <row r="17" ht="30" customHeight="1">
      <c r="B17" s="5" t="inlineStr">
        <is>
          <t>•</t>
        </is>
      </c>
      <c r="C17" s="6" t="inlineStr">
        <is>
          <t>Em Configurações › Visão dos relatórios, escolha "Realizado + previsto" para projetar o caixa dos próximos meses.</t>
        </is>
      </c>
    </row>
    <row r="19" ht="22" customHeight="1">
      <c r="B19" s="3" t="inlineStr">
        <is>
          <t>DICAS PARA O FLUXO DE CAIXA FICAR CERTO</t>
        </is>
      </c>
      <c r="C19" s="4" t="n"/>
    </row>
    <row r="20" ht="30" customHeight="1">
      <c r="B20" s="5" t="inlineStr">
        <is>
          <t>•</t>
        </is>
      </c>
      <c r="C20" s="6" t="inlineStr">
        <is>
          <t>Lance na data em que o dinheiro cai ou sai da conta, não na data da venda. Venda no crédito parcelado entra quando a maquininha repassa.</t>
        </is>
      </c>
    </row>
    <row r="21" ht="30" customHeight="1">
      <c r="B21" s="5" t="inlineStr">
        <is>
          <t>•</t>
        </is>
      </c>
      <c r="C21" s="6" t="inlineStr">
        <is>
          <t>Lance as taxas da maquininha e as tarifas do banco como saída. É o jeito de saber quanto você realmente recebe.</t>
        </is>
      </c>
    </row>
    <row r="22" ht="15" customHeight="1">
      <c r="B22" s="5" t="inlineStr">
        <is>
          <t>•</t>
        </is>
      </c>
      <c r="C22" s="6" t="inlineStr">
        <is>
          <t>Separe o dinheiro da empresa do seu. O que você tira para você entra como Pró-labore / retirada do dono.</t>
        </is>
      </c>
    </row>
    <row r="23" ht="30" customHeight="1">
      <c r="B23" s="5" t="inlineStr">
        <is>
          <t>•</t>
        </is>
      </c>
      <c r="C23" s="6" t="inlineStr">
        <is>
          <t>Transferência entre suas próprias contas (do caixa para o banco, por exemplo) não é entrada nem saída e não muda o caixa total. O saldo por conta do Painel não considera essas transferências.</t>
        </is>
      </c>
    </row>
    <row r="25" ht="22" customHeight="1">
      <c r="B25" s="3" t="inlineStr">
        <is>
          <t>O QUE TEM EM CADA ABA</t>
        </is>
      </c>
      <c r="C25" s="4" t="n"/>
    </row>
    <row r="26" ht="15" customHeight="1">
      <c r="B26" s="5" t="inlineStr">
        <is>
          <t>•</t>
        </is>
      </c>
      <c r="C26" s="6" t="inlineStr">
        <is>
          <t>Painel: resumo do mês e do ano, contas atrasadas, saldo por conta, alertas, maiores despesas e gráficos.</t>
        </is>
      </c>
    </row>
    <row r="27" ht="15" customHeight="1">
      <c r="B27" s="5" t="inlineStr">
        <is>
          <t>•</t>
        </is>
      </c>
      <c r="C27" s="6" t="inlineStr">
        <is>
          <t>Lançamentos: onde você registra tudo. Tem filtro em cada coluna.</t>
        </is>
      </c>
    </row>
    <row r="28" ht="15" customHeight="1">
      <c r="B28" s="5" t="inlineStr">
        <is>
          <t>•</t>
        </is>
      </c>
      <c r="C28" s="6" t="inlineStr">
        <is>
          <t>Fluxo Mensal: entradas e saídas por categoria, mês a mês, com saldo inicial e final de cada mês.</t>
        </is>
      </c>
    </row>
    <row r="29" ht="15" customHeight="1">
      <c r="B29" s="5" t="inlineStr">
        <is>
          <t>•</t>
        </is>
      </c>
      <c r="C29" s="6" t="inlineStr">
        <is>
          <t>Fluxo Diário: escolha um mês e veja o saldo dia a dia. Os dias em vermelho são os que o dinheiro acaba.</t>
        </is>
      </c>
    </row>
    <row r="30" ht="15" customHeight="1">
      <c r="B30" s="5" t="inlineStr">
        <is>
          <t>•</t>
        </is>
      </c>
      <c r="C30" s="6" t="inlineStr">
        <is>
          <t>Previsto x Realizado: o que já aconteceu, o que ainda vai vencer e metas de faturamento por mês.</t>
        </is>
      </c>
    </row>
    <row r="31" ht="15" customHeight="1">
      <c r="B31" s="5" t="inlineStr">
        <is>
          <t>•</t>
        </is>
      </c>
      <c r="C31" s="6" t="inlineStr">
        <is>
          <t>Configurações: empresa, ano, contas, formas de pagamento e categorias.</t>
        </is>
      </c>
    </row>
    <row r="33" ht="22" customHeight="1">
      <c r="B33" s="3" t="inlineStr">
        <is>
          <t>LEGENDA DE CORES</t>
        </is>
      </c>
      <c r="C33" s="4" t="n"/>
    </row>
    <row r="34">
      <c r="B34" s="8" t="n"/>
      <c r="C34" s="9" t="inlineStr">
        <is>
          <t>Células amarelas: você preenche.</t>
        </is>
      </c>
    </row>
    <row r="35">
      <c r="B35" s="10" t="n"/>
      <c r="C35" s="9" t="inlineStr">
        <is>
          <t>Células cinza e relatórios: automáticos, não precisa mexer.</t>
        </is>
      </c>
    </row>
    <row r="37">
      <c r="C37" s="11" t="inlineStr">
        <is>
          <t>Mais guias e planilhas grátis para o seu negócio em negociocerto.org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8">
    <mergeCell ref="B2:C2"/>
    <mergeCell ref="B33:C33"/>
    <mergeCell ref="B25:C25"/>
    <mergeCell ref="B3:C3"/>
    <mergeCell ref="B5:C5"/>
    <mergeCell ref="B19:C19"/>
    <mergeCell ref="B10:C10"/>
    <mergeCell ref="B14:C14"/>
  </mergeCells>
  <hyperlinks>
    <hyperlink xmlns:r="http://schemas.openxmlformats.org/officeDocument/2006/relationships" ref="C37" r:id="rId1"/>
  </hyperlink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A3A5C"/>
    <outlinePr summaryBelow="1" summaryRight="1"/>
    <pageSetUpPr fitToPage="1"/>
  </sheetPr>
  <dimension ref="B1:M7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 ht="8" customHeight="1"/>
    <row r="2">
      <c r="B2" s="12">
        <f>Empresa</f>
        <v/>
      </c>
      <c r="I2" s="13" t="inlineStr">
        <is>
          <t>Mês do painel:</t>
        </is>
      </c>
      <c r="J2" s="14" t="inlineStr">
        <is>
          <t>Outubro</t>
        </is>
      </c>
      <c r="L2" s="15">
        <f>MATCH(J2,ListaMeses,0)</f>
        <v/>
      </c>
    </row>
    <row r="3">
      <c r="B3" s="16">
        <f>"Painel do fluxo de caixa  ·  Ano "&amp;Ano&amp;"  ·  Visão: "&amp;Visao</f>
        <v/>
      </c>
    </row>
    <row r="5">
      <c r="B5" s="17">
        <f>"NO MÊS DE "&amp;UPPER(J2)</f>
        <v/>
      </c>
    </row>
    <row r="6">
      <c r="B6" s="18" t="inlineStr">
        <is>
          <t>Entradas</t>
        </is>
      </c>
      <c r="C6" s="19" t="n"/>
      <c r="D6" s="20" t="n"/>
      <c r="E6" s="21" t="inlineStr">
        <is>
          <t>Saídas</t>
        </is>
      </c>
      <c r="F6" s="19" t="n"/>
      <c r="G6" s="20" t="n"/>
      <c r="H6" s="22" t="inlineStr">
        <is>
          <t>Resultado do mês</t>
        </is>
      </c>
      <c r="I6" s="19" t="n"/>
      <c r="J6" s="20" t="n"/>
      <c r="K6" s="23" t="inlineStr">
        <is>
          <t>Saldo no fim do mês</t>
        </is>
      </c>
      <c r="L6" s="19" t="n"/>
      <c r="M6" s="20" t="n"/>
    </row>
    <row r="7" ht="30" customHeight="1">
      <c r="B7" s="24">
        <f>INDEX('Fluxo Mensal'!$C$22:$N$22,$L$2)</f>
        <v/>
      </c>
      <c r="C7" s="25" t="n"/>
      <c r="D7" s="26" t="n"/>
      <c r="E7" s="27">
        <f>INDEX('Fluxo Mensal'!$C$51:$N$51,$L$2)</f>
        <v/>
      </c>
      <c r="F7" s="25" t="n"/>
      <c r="G7" s="26" t="n"/>
      <c r="H7" s="28">
        <f>INDEX('Fluxo Mensal'!$C$53:$N$53,$L$2)</f>
        <v/>
      </c>
      <c r="I7" s="25" t="n"/>
      <c r="J7" s="26" t="n"/>
      <c r="K7" s="29">
        <f>INDEX('Fluxo Mensal'!$C$54:$N$54,$L$2)</f>
        <v/>
      </c>
      <c r="L7" s="25" t="n"/>
      <c r="M7" s="26" t="n"/>
    </row>
    <row r="9">
      <c r="B9" s="17">
        <f>"NO ANO DE "&amp;Ano</f>
        <v/>
      </c>
    </row>
    <row r="10">
      <c r="B10" s="18" t="inlineStr">
        <is>
          <t>Entradas no ano</t>
        </is>
      </c>
      <c r="C10" s="19" t="n"/>
      <c r="D10" s="20" t="n"/>
      <c r="E10" s="21" t="inlineStr">
        <is>
          <t>Saídas no ano</t>
        </is>
      </c>
      <c r="F10" s="19" t="n"/>
      <c r="G10" s="20" t="n"/>
      <c r="H10" s="22" t="inlineStr">
        <is>
          <t>Resultado no ano</t>
        </is>
      </c>
      <c r="I10" s="19" t="n"/>
      <c r="J10" s="20" t="n"/>
      <c r="K10" s="23" t="inlineStr">
        <is>
          <t>Margem de caixa no ano</t>
        </is>
      </c>
      <c r="L10" s="19" t="n"/>
      <c r="M10" s="20" t="n"/>
    </row>
    <row r="11" ht="30" customHeight="1">
      <c r="B11" s="24">
        <f>'Fluxo Mensal'!O22</f>
        <v/>
      </c>
      <c r="C11" s="25" t="n"/>
      <c r="D11" s="26" t="n"/>
      <c r="E11" s="27">
        <f>'Fluxo Mensal'!O51</f>
        <v/>
      </c>
      <c r="F11" s="25" t="n"/>
      <c r="G11" s="26" t="n"/>
      <c r="H11" s="28">
        <f>'Fluxo Mensal'!O53</f>
        <v/>
      </c>
      <c r="I11" s="25" t="n"/>
      <c r="J11" s="26" t="n"/>
      <c r="K11" s="30">
        <f>'Fluxo Mensal'!O55</f>
        <v/>
      </c>
      <c r="L11" s="25" t="n"/>
      <c r="M11" s="26" t="n"/>
    </row>
    <row r="13">
      <c r="B13" s="17" t="inlineStr">
        <is>
          <t>CONTAS A PAGAR E A RECEBER (lançamentos previstos)</t>
        </is>
      </c>
    </row>
    <row r="14">
      <c r="B14" s="31" t="inlineStr">
        <is>
          <t>A receber atrasado</t>
        </is>
      </c>
      <c r="C14" s="19" t="n"/>
      <c r="D14" s="20" t="n"/>
      <c r="E14" s="21" t="inlineStr">
        <is>
          <t>A pagar atrasado</t>
        </is>
      </c>
      <c r="F14" s="19" t="n"/>
      <c r="G14" s="20" t="n"/>
      <c r="H14" s="18" t="inlineStr">
        <is>
          <t>A receber nos próximos 7 dias</t>
        </is>
      </c>
      <c r="I14" s="19" t="n"/>
      <c r="J14" s="20" t="n"/>
      <c r="K14" s="21" t="inlineStr">
        <is>
          <t>A pagar nos próximos 7 dias</t>
        </is>
      </c>
      <c r="L14" s="19" t="n"/>
      <c r="M14" s="20" t="n"/>
    </row>
    <row r="15" ht="30" customHeight="1">
      <c r="B15" s="32">
        <f>SUMIFS(LValor,LTipo,"Entrada",LSituacao,"Atrasado")</f>
        <v/>
      </c>
      <c r="C15" s="25" t="n"/>
      <c r="D15" s="26" t="n"/>
      <c r="E15" s="27">
        <f>SUMIFS(LValor,LTipo,"Saída",LSituacao,"Atrasado")</f>
        <v/>
      </c>
      <c r="F15" s="25" t="n"/>
      <c r="G15" s="26" t="n"/>
      <c r="H15" s="24">
        <f>SUMIFS(LValor,LTipo,"Entrada",LSituacao,"Vence em 7 dias")</f>
        <v/>
      </c>
      <c r="I15" s="25" t="n"/>
      <c r="J15" s="26" t="n"/>
      <c r="K15" s="27">
        <f>SUMIFS(LValor,LTipo,"Saída",LSituacao,"Vence em 7 dias")</f>
        <v/>
      </c>
      <c r="L15" s="25" t="n"/>
      <c r="M15" s="26" t="n"/>
    </row>
    <row r="17">
      <c r="B17" s="17" t="inlineStr">
        <is>
          <t>SALDO ATUAL POR CONTA (só realizado)</t>
        </is>
      </c>
      <c r="F17" s="17" t="inlineStr">
        <is>
          <t>ALERTAS</t>
        </is>
      </c>
    </row>
    <row r="18">
      <c r="B18" s="33" t="inlineStr">
        <is>
          <t>Conta</t>
        </is>
      </c>
      <c r="C18" s="34" t="n"/>
      <c r="D18" s="33" t="inlineStr">
        <is>
          <t>Saldo</t>
        </is>
      </c>
      <c r="F18" s="35" t="inlineStr">
        <is>
          <t>Meses com saldo negativo (visão atual)</t>
        </is>
      </c>
      <c r="G18" s="36" t="n"/>
      <c r="H18" s="36" t="n"/>
      <c r="I18" s="36" t="n"/>
      <c r="J18" s="36" t="n"/>
      <c r="K18" s="37">
        <f>COUNTIF('Fluxo Mensal'!C54:N54,"&lt;0")</f>
        <v/>
      </c>
    </row>
    <row r="19">
      <c r="B19" s="35">
        <f>IF('Configurações'!H13="","",'Configurações'!H13)</f>
        <v/>
      </c>
      <c r="C19" s="35" t="n"/>
      <c r="D19" s="38">
        <f>IF(B19="","",N('Configurações'!I13)+SUMIFS(LSinal,LConta,B19,LStatus,"&lt;&gt;Previsto",LData,"&lt;="&amp;TODAY()))</f>
        <v/>
      </c>
      <c r="F19" s="35" t="inlineStr">
        <is>
          <t>Primeiro mês em que o caixa projetado fica negativo</t>
        </is>
      </c>
      <c r="G19" s="36" t="n"/>
      <c r="H19" s="36" t="n"/>
      <c r="I19" s="36" t="n"/>
      <c r="J19" s="36" t="n"/>
      <c r="K19" s="39">
        <f>IFERROR(INDEX('Previsto x Realizado'!B6:B17,MATCH(1,'Previsto x Realizado'!M6:M17,0)),"Nenhum")</f>
        <v/>
      </c>
    </row>
    <row r="20">
      <c r="B20" s="35">
        <f>IF('Configurações'!H14="","",'Configurações'!H14)</f>
        <v/>
      </c>
      <c r="C20" s="35" t="n"/>
      <c r="D20" s="38">
        <f>IF(B20="","",N('Configurações'!I14)+SUMIFS(LSinal,LConta,B20,LStatus,"&lt;&gt;Previsto",LData,"&lt;="&amp;TODAY()))</f>
        <v/>
      </c>
      <c r="F20" s="35" t="inlineStr">
        <is>
          <t>Contas atrasadas (quantidade)</t>
        </is>
      </c>
      <c r="G20" s="36" t="n"/>
      <c r="H20" s="36" t="n"/>
      <c r="I20" s="36" t="n"/>
      <c r="J20" s="36" t="n"/>
      <c r="K20" s="37">
        <f>COUNTIF(LSituacao,"Atrasado")</f>
        <v/>
      </c>
    </row>
    <row r="21">
      <c r="B21" s="35">
        <f>IF('Configurações'!H15="","",'Configurações'!H15)</f>
        <v/>
      </c>
      <c r="C21" s="35" t="n"/>
      <c r="D21" s="38">
        <f>IF(B21="","",N('Configurações'!I15)+SUMIFS(LSinal,LConta,B21,LStatus,"&lt;&gt;Previsto",LData,"&lt;="&amp;TODAY()))</f>
        <v/>
      </c>
      <c r="F21" s="35" t="inlineStr">
        <is>
          <t>Lançamentos com categoria inválida</t>
        </is>
      </c>
      <c r="G21" s="36" t="n"/>
      <c r="H21" s="36" t="n"/>
      <c r="I21" s="36" t="n"/>
      <c r="J21" s="36" t="n"/>
      <c r="K21" s="37">
        <f>COUNTIF(LTipo,"~?")</f>
        <v/>
      </c>
    </row>
    <row r="22">
      <c r="B22" s="35">
        <f>IF('Configurações'!H16="","",'Configurações'!H16)</f>
        <v/>
      </c>
      <c r="C22" s="35" t="n"/>
      <c r="D22" s="38">
        <f>IF(B22="","",N('Configurações'!I16)+SUMIFS(LSinal,LConta,B22,LStatus,"&lt;&gt;Previsto",LData,"&lt;="&amp;TODAY()))</f>
        <v/>
      </c>
      <c r="F22" s="35" t="inlineStr">
        <is>
          <t>Lançamentos sem categoria ou sem valor</t>
        </is>
      </c>
      <c r="G22" s="36" t="n"/>
      <c r="H22" s="36" t="n"/>
      <c r="I22" s="36" t="n"/>
      <c r="J22" s="36" t="n"/>
      <c r="K22" s="37">
        <f>SUMPRODUCT((LData&lt;&gt;"")*((LCat="")+(LValor="")&gt;0))</f>
        <v/>
      </c>
    </row>
    <row r="23">
      <c r="B23" s="35">
        <f>IF('Configurações'!H17="","",'Configurações'!H17)</f>
        <v/>
      </c>
      <c r="C23" s="35" t="n"/>
      <c r="D23" s="38">
        <f>IF(B23="","",N('Configurações'!I17)+SUMIFS(LSinal,LConta,B23,LStatus,"&lt;&gt;Previsto",LData,"&lt;="&amp;TODAY()))</f>
        <v/>
      </c>
    </row>
    <row r="24">
      <c r="B24" s="35">
        <f>IF('Configurações'!H18="","",'Configurações'!H18)</f>
        <v/>
      </c>
      <c r="C24" s="35" t="n"/>
      <c r="D24" s="38">
        <f>IF(B24="","",N('Configurações'!I18)+SUMIFS(LSinal,LConta,B24,LStatus,"&lt;&gt;Previsto",LData,"&lt;="&amp;TODAY()))</f>
        <v/>
      </c>
      <c r="F24" s="17" t="inlineStr">
        <is>
          <t>MAIORES SAÍDAS DO ANO</t>
        </is>
      </c>
    </row>
    <row r="25">
      <c r="B25" s="35">
        <f>IF('Configurações'!H19="","",'Configurações'!H19)</f>
        <v/>
      </c>
      <c r="C25" s="35" t="n"/>
      <c r="D25" s="38">
        <f>IF(B25="","",N('Configurações'!I19)+SUMIFS(LSinal,LConta,B25,LStatus,"&lt;&gt;Previsto",LData,"&lt;="&amp;TODAY()))</f>
        <v/>
      </c>
      <c r="F25" s="33" t="inlineStr">
        <is>
          <t>Categoria</t>
        </is>
      </c>
      <c r="G25" s="40" t="n"/>
      <c r="H25" s="40" t="n"/>
      <c r="I25" s="34" t="n"/>
      <c r="J25" s="33" t="inlineStr">
        <is>
          <t>Total</t>
        </is>
      </c>
      <c r="K25" s="33" t="inlineStr">
        <is>
          <t>% saídas</t>
        </is>
      </c>
    </row>
    <row r="26">
      <c r="B26" s="35">
        <f>IF('Configurações'!H20="","",'Configurações'!H20)</f>
        <v/>
      </c>
      <c r="C26" s="35" t="n"/>
      <c r="D26" s="38">
        <f>IF(B26="","",N('Configurações'!I20)+SUMIFS(LSinal,LConta,B26,LStatus,"&lt;&gt;Previsto",LData,"&lt;="&amp;TODAY()))</f>
        <v/>
      </c>
      <c r="F26" s="35">
        <f>IF(J26&lt;=0,"",INDEX('Fluxo Mensal'!$B$25:$B$49,MATCH(L26,'Fluxo Mensal'!$Q$25:$Q$49,0)))</f>
        <v/>
      </c>
      <c r="G26" s="35" t="n"/>
      <c r="H26" s="35" t="n"/>
      <c r="I26" s="35" t="n"/>
      <c r="J26" s="41">
        <f>IF(L26&lt;0.01,0,ROUND(L26,2))</f>
        <v/>
      </c>
      <c r="K26" s="42">
        <f>IFERROR(J26/'Fluxo Mensal'!$O$51,0)</f>
        <v/>
      </c>
      <c r="L26" s="15">
        <f>LARGE('Fluxo Mensal'!$Q$25:$Q$49,1)</f>
        <v/>
      </c>
    </row>
    <row r="27">
      <c r="B27" s="35">
        <f>IF('Configurações'!H21="","",'Configurações'!H21)</f>
        <v/>
      </c>
      <c r="C27" s="35" t="n"/>
      <c r="D27" s="38">
        <f>IF(B27="","",N('Configurações'!I21)+SUMIFS(LSinal,LConta,B27,LStatus,"&lt;&gt;Previsto",LData,"&lt;="&amp;TODAY()))</f>
        <v/>
      </c>
      <c r="F27" s="35">
        <f>IF(J27&lt;=0,"",INDEX('Fluxo Mensal'!$B$25:$B$49,MATCH(L27,'Fluxo Mensal'!$Q$25:$Q$49,0)))</f>
        <v/>
      </c>
      <c r="G27" s="35" t="n"/>
      <c r="H27" s="35" t="n"/>
      <c r="I27" s="35" t="n"/>
      <c r="J27" s="41">
        <f>IF(L27&lt;0.01,0,ROUND(L27,2))</f>
        <v/>
      </c>
      <c r="K27" s="42">
        <f>IFERROR(J27/'Fluxo Mensal'!$O$51,0)</f>
        <v/>
      </c>
      <c r="L27" s="15">
        <f>LARGE('Fluxo Mensal'!$Q$25:$Q$49,2)</f>
        <v/>
      </c>
    </row>
    <row r="28">
      <c r="B28" s="35">
        <f>IF('Configurações'!H22="","",'Configurações'!H22)</f>
        <v/>
      </c>
      <c r="C28" s="35" t="n"/>
      <c r="D28" s="38">
        <f>IF(B28="","",N('Configurações'!I22)+SUMIFS(LSinal,LConta,B28,LStatus,"&lt;&gt;Previsto",LData,"&lt;="&amp;TODAY()))</f>
        <v/>
      </c>
      <c r="F28" s="35">
        <f>IF(J28&lt;=0,"",INDEX('Fluxo Mensal'!$B$25:$B$49,MATCH(L28,'Fluxo Mensal'!$Q$25:$Q$49,0)))</f>
        <v/>
      </c>
      <c r="G28" s="35" t="n"/>
      <c r="H28" s="35" t="n"/>
      <c r="I28" s="35" t="n"/>
      <c r="J28" s="41">
        <f>IF(L28&lt;0.01,0,ROUND(L28,2))</f>
        <v/>
      </c>
      <c r="K28" s="42">
        <f>IFERROR(J28/'Fluxo Mensal'!$O$51,0)</f>
        <v/>
      </c>
      <c r="L28" s="15">
        <f>LARGE('Fluxo Mensal'!$Q$25:$Q$49,3)</f>
        <v/>
      </c>
    </row>
    <row r="29">
      <c r="B29" s="43" t="inlineStr">
        <is>
          <t>Total</t>
        </is>
      </c>
      <c r="C29" s="43" t="n"/>
      <c r="D29" s="44">
        <f>SUM(D19:D28)</f>
        <v/>
      </c>
      <c r="F29" s="35">
        <f>IF(J29&lt;=0,"",INDEX('Fluxo Mensal'!$B$25:$B$49,MATCH(L29,'Fluxo Mensal'!$Q$25:$Q$49,0)))</f>
        <v/>
      </c>
      <c r="G29" s="35" t="n"/>
      <c r="H29" s="35" t="n"/>
      <c r="I29" s="35" t="n"/>
      <c r="J29" s="41">
        <f>IF(L29&lt;0.01,0,ROUND(L29,2))</f>
        <v/>
      </c>
      <c r="K29" s="42">
        <f>IFERROR(J29/'Fluxo Mensal'!$O$51,0)</f>
        <v/>
      </c>
      <c r="L29" s="15">
        <f>LARGE('Fluxo Mensal'!$Q$25:$Q$49,4)</f>
        <v/>
      </c>
    </row>
    <row r="30">
      <c r="F30" s="35">
        <f>IF(J30&lt;=0,"",INDEX('Fluxo Mensal'!$B$25:$B$49,MATCH(L30,'Fluxo Mensal'!$Q$25:$Q$49,0)))</f>
        <v/>
      </c>
      <c r="G30" s="35" t="n"/>
      <c r="H30" s="35" t="n"/>
      <c r="I30" s="35" t="n"/>
      <c r="J30" s="41">
        <f>IF(L30&lt;0.01,0,ROUND(L30,2))</f>
        <v/>
      </c>
      <c r="K30" s="42">
        <f>IFERROR(J30/'Fluxo Mensal'!$O$51,0)</f>
        <v/>
      </c>
      <c r="L30" s="15">
        <f>LARGE('Fluxo Mensal'!$Q$25:$Q$49,5)</f>
        <v/>
      </c>
    </row>
    <row r="48">
      <c r="B48" s="45" t="inlineStr">
        <is>
          <t>Feito pelo Negócio Certo · negociocerto.org</t>
        </is>
      </c>
    </row>
    <row r="59">
      <c r="B59" s="46" t="inlineStr">
        <is>
          <t>Dados dos gráficos (automático)</t>
        </is>
      </c>
    </row>
    <row r="60">
      <c r="B60" s="46" t="inlineStr">
        <is>
          <t>Mês</t>
        </is>
      </c>
      <c r="C60" s="46" t="inlineStr">
        <is>
          <t>Entradas</t>
        </is>
      </c>
      <c r="D60" s="46" t="inlineStr">
        <is>
          <t>Saídas</t>
        </is>
      </c>
      <c r="E60" s="46" t="inlineStr">
        <is>
          <t>Saldo final</t>
        </is>
      </c>
    </row>
    <row r="61">
      <c r="B61" s="47" t="inlineStr">
        <is>
          <t>Jan</t>
        </is>
      </c>
      <c r="C61" s="48">
        <f>'Fluxo Mensal'!C22</f>
        <v/>
      </c>
      <c r="D61" s="48">
        <f>'Fluxo Mensal'!C51</f>
        <v/>
      </c>
      <c r="E61" s="48">
        <f>'Fluxo Mensal'!C54</f>
        <v/>
      </c>
    </row>
    <row r="62">
      <c r="B62" s="47" t="inlineStr">
        <is>
          <t>Fev</t>
        </is>
      </c>
      <c r="C62" s="48">
        <f>'Fluxo Mensal'!D22</f>
        <v/>
      </c>
      <c r="D62" s="48">
        <f>'Fluxo Mensal'!D51</f>
        <v/>
      </c>
      <c r="E62" s="48">
        <f>'Fluxo Mensal'!D54</f>
        <v/>
      </c>
    </row>
    <row r="63">
      <c r="B63" s="47" t="inlineStr">
        <is>
          <t>Mar</t>
        </is>
      </c>
      <c r="C63" s="48">
        <f>'Fluxo Mensal'!E22</f>
        <v/>
      </c>
      <c r="D63" s="48">
        <f>'Fluxo Mensal'!E51</f>
        <v/>
      </c>
      <c r="E63" s="48">
        <f>'Fluxo Mensal'!E54</f>
        <v/>
      </c>
    </row>
    <row r="64">
      <c r="B64" s="47" t="inlineStr">
        <is>
          <t>Abr</t>
        </is>
      </c>
      <c r="C64" s="48">
        <f>'Fluxo Mensal'!F22</f>
        <v/>
      </c>
      <c r="D64" s="48">
        <f>'Fluxo Mensal'!F51</f>
        <v/>
      </c>
      <c r="E64" s="48">
        <f>'Fluxo Mensal'!F54</f>
        <v/>
      </c>
    </row>
    <row r="65">
      <c r="B65" s="47" t="inlineStr">
        <is>
          <t>Mai</t>
        </is>
      </c>
      <c r="C65" s="48">
        <f>'Fluxo Mensal'!G22</f>
        <v/>
      </c>
      <c r="D65" s="48">
        <f>'Fluxo Mensal'!G51</f>
        <v/>
      </c>
      <c r="E65" s="48">
        <f>'Fluxo Mensal'!G54</f>
        <v/>
      </c>
    </row>
    <row r="66">
      <c r="B66" s="47" t="inlineStr">
        <is>
          <t>Jun</t>
        </is>
      </c>
      <c r="C66" s="48">
        <f>'Fluxo Mensal'!H22</f>
        <v/>
      </c>
      <c r="D66" s="48">
        <f>'Fluxo Mensal'!H51</f>
        <v/>
      </c>
      <c r="E66" s="48">
        <f>'Fluxo Mensal'!H54</f>
        <v/>
      </c>
    </row>
    <row r="67">
      <c r="B67" s="47" t="inlineStr">
        <is>
          <t>Jul</t>
        </is>
      </c>
      <c r="C67" s="48">
        <f>'Fluxo Mensal'!I22</f>
        <v/>
      </c>
      <c r="D67" s="48">
        <f>'Fluxo Mensal'!I51</f>
        <v/>
      </c>
      <c r="E67" s="48">
        <f>'Fluxo Mensal'!I54</f>
        <v/>
      </c>
    </row>
    <row r="68">
      <c r="B68" s="47" t="inlineStr">
        <is>
          <t>Ago</t>
        </is>
      </c>
      <c r="C68" s="48">
        <f>'Fluxo Mensal'!J22</f>
        <v/>
      </c>
      <c r="D68" s="48">
        <f>'Fluxo Mensal'!J51</f>
        <v/>
      </c>
      <c r="E68" s="48">
        <f>'Fluxo Mensal'!J54</f>
        <v/>
      </c>
    </row>
    <row r="69">
      <c r="B69" s="47" t="inlineStr">
        <is>
          <t>Set</t>
        </is>
      </c>
      <c r="C69" s="48">
        <f>'Fluxo Mensal'!K22</f>
        <v/>
      </c>
      <c r="D69" s="48">
        <f>'Fluxo Mensal'!K51</f>
        <v/>
      </c>
      <c r="E69" s="48">
        <f>'Fluxo Mensal'!K54</f>
        <v/>
      </c>
    </row>
    <row r="70">
      <c r="B70" s="47" t="inlineStr">
        <is>
          <t>Out</t>
        </is>
      </c>
      <c r="C70" s="48">
        <f>'Fluxo Mensal'!L22</f>
        <v/>
      </c>
      <c r="D70" s="48">
        <f>'Fluxo Mensal'!L51</f>
        <v/>
      </c>
      <c r="E70" s="48">
        <f>'Fluxo Mensal'!L54</f>
        <v/>
      </c>
    </row>
    <row r="71">
      <c r="B71" s="47" t="inlineStr">
        <is>
          <t>Nov</t>
        </is>
      </c>
      <c r="C71" s="48">
        <f>'Fluxo Mensal'!M22</f>
        <v/>
      </c>
      <c r="D71" s="48">
        <f>'Fluxo Mensal'!M51</f>
        <v/>
      </c>
      <c r="E71" s="48">
        <f>'Fluxo Mensal'!M54</f>
        <v/>
      </c>
    </row>
    <row r="72">
      <c r="B72" s="47" t="inlineStr">
        <is>
          <t>Dez</t>
        </is>
      </c>
      <c r="C72" s="48">
        <f>'Fluxo Mensal'!N22</f>
        <v/>
      </c>
      <c r="D72" s="48">
        <f>'Fluxo Mensal'!N51</f>
        <v/>
      </c>
      <c r="E72" s="48">
        <f>'Fluxo Mensal'!N54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48">
    <mergeCell ref="B11:D11"/>
    <mergeCell ref="E10:G10"/>
    <mergeCell ref="B14:D14"/>
    <mergeCell ref="F27:I27"/>
    <mergeCell ref="B25:C25"/>
    <mergeCell ref="F19:J19"/>
    <mergeCell ref="B22:C22"/>
    <mergeCell ref="B18:C18"/>
    <mergeCell ref="B27:C27"/>
    <mergeCell ref="E15:G15"/>
    <mergeCell ref="H11:J11"/>
    <mergeCell ref="H7:J7"/>
    <mergeCell ref="E6:G6"/>
    <mergeCell ref="B10:D10"/>
    <mergeCell ref="B21:C21"/>
    <mergeCell ref="F21:J21"/>
    <mergeCell ref="E11:G11"/>
    <mergeCell ref="F20:J20"/>
    <mergeCell ref="K14:M14"/>
    <mergeCell ref="B23:C23"/>
    <mergeCell ref="F18:J18"/>
    <mergeCell ref="F29:I29"/>
    <mergeCell ref="B15:D15"/>
    <mergeCell ref="F25:I25"/>
    <mergeCell ref="E7:G7"/>
    <mergeCell ref="B6:D6"/>
    <mergeCell ref="K7:M7"/>
    <mergeCell ref="H15:J15"/>
    <mergeCell ref="F28:I28"/>
    <mergeCell ref="B29:C29"/>
    <mergeCell ref="K10:M10"/>
    <mergeCell ref="H14:J14"/>
    <mergeCell ref="K6:M6"/>
    <mergeCell ref="B19:C19"/>
    <mergeCell ref="B28:C28"/>
    <mergeCell ref="F30:I30"/>
    <mergeCell ref="F22:J22"/>
    <mergeCell ref="B7:D7"/>
    <mergeCell ref="K15:M15"/>
    <mergeCell ref="B24:C24"/>
    <mergeCell ref="H10:J10"/>
    <mergeCell ref="F26:I26"/>
    <mergeCell ref="E14:G14"/>
    <mergeCell ref="J2:K2"/>
    <mergeCell ref="B20:C20"/>
    <mergeCell ref="B26:C26"/>
    <mergeCell ref="K11:M11"/>
    <mergeCell ref="H6:J6"/>
  </mergeCells>
  <conditionalFormatting sqref="D19:D29">
    <cfRule type="cellIs" priority="1" operator="lessThan" dxfId="0">
      <formula>0</formula>
    </cfRule>
  </conditionalFormatting>
  <conditionalFormatting sqref="K18:K22">
    <cfRule type="expression" priority="2" dxfId="1">
      <formula>AND(ISNUMBER(K18),K18&gt;0)</formula>
    </cfRule>
  </conditionalFormatting>
  <conditionalFormatting sqref="K19">
    <cfRule type="expression" priority="3" dxfId="1">
      <formula>K19&lt;&gt;"Nenhum"</formula>
    </cfRule>
  </conditionalFormatting>
  <dataValidations count="1">
    <dataValidation sqref="J2" showDropDown="0" showInputMessage="0" showErrorMessage="0" allowBlank="0" type="list">
      <formula1>=ListaMeses</formula1>
    </dataValidation>
  </dataValidations>
  <hyperlinks>
    <hyperlink xmlns:r="http://schemas.openxmlformats.org/officeDocument/2006/relationships" ref="B48" r:id="rId1"/>
  </hyperlinks>
  <pageMargins left="0.75" right="0.75" top="1" bottom="1" header="0.5" footer="0.5"/>
  <pageSetup orientation="landscape" paperSize="9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B2:N30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34" customWidth="1" min="3" max="3"/>
    <col width="36" customWidth="1" min="4" max="4"/>
    <col width="22" customWidth="1" min="5" max="5"/>
    <col width="20" customWidth="1" min="6" max="6"/>
    <col width="20" customWidth="1" min="7" max="7"/>
    <col width="12" customWidth="1" min="8" max="8"/>
    <col width="14" customWidth="1" min="9" max="9"/>
    <col width="9" customWidth="1" min="10" max="10"/>
    <col width="20" customWidth="1" min="11" max="11"/>
    <col width="14" customWidth="1" min="12" max="12"/>
    <col hidden="1" width="10" customWidth="1" min="13" max="13"/>
    <col width="15" customWidth="1" min="14" max="14"/>
  </cols>
  <sheetData>
    <row r="1" ht="8" customHeight="1"/>
    <row r="2">
      <c r="B2" s="12" t="inlineStr">
        <is>
          <t>Lançamentos</t>
        </is>
      </c>
    </row>
    <row r="3">
      <c r="B3" s="16" t="inlineStr">
        <is>
          <t>Registre aqui cada dinheiro que entra ou sai, na data em que ele cai ou sai da conta.</t>
        </is>
      </c>
    </row>
    <row r="4">
      <c r="B4" s="49" t="inlineStr">
        <is>
          <t>Colunas B a I: você preenche  ·  Colunas J a N: automáticas, não apague</t>
        </is>
      </c>
    </row>
    <row r="5" ht="30" customHeight="1">
      <c r="B5" s="33" t="inlineStr">
        <is>
          <t>Data</t>
        </is>
      </c>
      <c r="C5" s="33" t="inlineStr">
        <is>
          <t>Descrição</t>
        </is>
      </c>
      <c r="D5" s="33" t="inlineStr">
        <is>
          <t>Categoria</t>
        </is>
      </c>
      <c r="E5" s="33" t="inlineStr">
        <is>
          <t>Cliente / fornecedor</t>
        </is>
      </c>
      <c r="F5" s="33" t="inlineStr">
        <is>
          <t>Forma de pagamento</t>
        </is>
      </c>
      <c r="G5" s="33" t="inlineStr">
        <is>
          <t>Conta</t>
        </is>
      </c>
      <c r="H5" s="33" t="inlineStr">
        <is>
          <t>Status</t>
        </is>
      </c>
      <c r="I5" s="33" t="inlineStr">
        <is>
          <t>Valor (R$)</t>
        </is>
      </c>
      <c r="J5" s="50" t="inlineStr">
        <is>
          <t>Tipo</t>
        </is>
      </c>
      <c r="K5" s="50" t="inlineStr">
        <is>
          <t>Grupo</t>
        </is>
      </c>
      <c r="L5" s="50" t="inlineStr">
        <is>
          <t>Valor com sinal</t>
        </is>
      </c>
      <c r="M5" s="50" t="inlineStr">
        <is>
          <t>Entra no relatório?</t>
        </is>
      </c>
      <c r="N5" s="50" t="inlineStr">
        <is>
          <t>Situação</t>
        </is>
      </c>
    </row>
    <row r="6">
      <c r="B6" s="51" t="n">
        <v>46025</v>
      </c>
      <c r="C6" s="52" t="inlineStr">
        <is>
          <t>[EXEMPLO] Assinatura do sistema de gestão</t>
        </is>
      </c>
      <c r="D6" s="52" t="inlineStr">
        <is>
          <t>Sistemas, apps e assinaturas</t>
        </is>
      </c>
      <c r="E6" s="52" t="inlineStr">
        <is>
          <t>Sistema PDV</t>
        </is>
      </c>
      <c r="F6" s="52" t="inlineStr">
        <is>
          <t>Cartão de crédito</t>
        </is>
      </c>
      <c r="G6" s="52" t="inlineStr">
        <is>
          <t>Conta bancária PJ</t>
        </is>
      </c>
      <c r="H6" s="52" t="inlineStr">
        <is>
          <t>Realizado</t>
        </is>
      </c>
      <c r="I6" s="53" t="n">
        <v>189.9</v>
      </c>
      <c r="J6" s="54">
        <f>IF(D6="","",IFERROR(INDEX(CatTipo,MATCH(D6,CatNome,0)),"?"))</f>
        <v/>
      </c>
      <c r="K6" s="54">
        <f>IF(D6="","",IFERROR(INDEX(CatGrupo,MATCH(D6,CatNome,0)),"?"))</f>
        <v/>
      </c>
      <c r="L6" s="55">
        <f>IF(J6="Entrada",N(I6),IF(J6="Saída",-N(I6),0))</f>
        <v/>
      </c>
      <c r="M6" s="54">
        <f>IF(B6="",0,IF(H6="Previsto",IF(Visao="Realizado + previsto",1,0),1))</f>
        <v/>
      </c>
      <c r="N6" s="54">
        <f>IF(OR(B6="",H6&lt;&gt;"Previsto"),"",IF(B6&lt;TODAY(),"Atrasado",IF(B6&lt;=TODAY()+7,"Vence em 7 dias","A vencer")))</f>
        <v/>
      </c>
    </row>
    <row r="7">
      <c r="B7" s="51" t="n">
        <v>46027</v>
      </c>
      <c r="C7" s="52" t="inlineStr">
        <is>
          <t>[EXEMPLO] Repasse da maquininha (1ª quinzena)</t>
        </is>
      </c>
      <c r="D7" s="52" t="inlineStr">
        <is>
          <t>Recebimentos de cartão (maquininha)</t>
        </is>
      </c>
      <c r="E7" s="52" t="inlineStr"/>
      <c r="F7" s="52" t="inlineStr">
        <is>
          <t>Cartão de crédito</t>
        </is>
      </c>
      <c r="G7" s="52" t="inlineStr">
        <is>
          <t>Conta bancária PJ</t>
        </is>
      </c>
      <c r="H7" s="52" t="inlineStr">
        <is>
          <t>Realizado</t>
        </is>
      </c>
      <c r="I7" s="53" t="n">
        <v>5989.74</v>
      </c>
      <c r="J7" s="54">
        <f>IF(D7="","",IFERROR(INDEX(CatTipo,MATCH(D7,CatNome,0)),"?"))</f>
        <v/>
      </c>
      <c r="K7" s="54">
        <f>IF(D7="","",IFERROR(INDEX(CatGrupo,MATCH(D7,CatNome,0)),"?"))</f>
        <v/>
      </c>
      <c r="L7" s="55">
        <f>IF(J7="Entrada",N(I7),IF(J7="Saída",-N(I7),0))</f>
        <v/>
      </c>
      <c r="M7" s="54">
        <f>IF(B7="",0,IF(H7="Previsto",IF(Visao="Realizado + previsto",1,0),1))</f>
        <v/>
      </c>
      <c r="N7" s="54">
        <f>IF(OR(B7="",H7&lt;&gt;"Previsto"),"",IF(B7&lt;TODAY(),"Atrasado",IF(B7&lt;=TODAY()+7,"Vence em 7 dias","A vencer")))</f>
        <v/>
      </c>
    </row>
    <row r="8">
      <c r="B8" s="51" t="n">
        <v>46027</v>
      </c>
      <c r="C8" s="52" t="inlineStr">
        <is>
          <t>[EXEMPLO] Aluguel da loja</t>
        </is>
      </c>
      <c r="D8" s="52" t="inlineStr">
        <is>
          <t>Aluguel e condomínio</t>
        </is>
      </c>
      <c r="E8" s="52" t="inlineStr">
        <is>
          <t>Imobiliária</t>
        </is>
      </c>
      <c r="F8" s="52" t="inlineStr">
        <is>
          <t>Boleto</t>
        </is>
      </c>
      <c r="G8" s="52" t="inlineStr">
        <is>
          <t>Conta bancária PJ</t>
        </is>
      </c>
      <c r="H8" s="52" t="inlineStr">
        <is>
          <t>Realizado</t>
        </is>
      </c>
      <c r="I8" s="53" t="n">
        <v>2800</v>
      </c>
      <c r="J8" s="54">
        <f>IF(D8="","",IFERROR(INDEX(CatTipo,MATCH(D8,CatNome,0)),"?"))</f>
        <v/>
      </c>
      <c r="K8" s="54">
        <f>IF(D8="","",IFERROR(INDEX(CatGrupo,MATCH(D8,CatNome,0)),"?"))</f>
        <v/>
      </c>
      <c r="L8" s="55">
        <f>IF(J8="Entrada",N(I8),IF(J8="Saída",-N(I8),0))</f>
        <v/>
      </c>
      <c r="M8" s="54">
        <f>IF(B8="",0,IF(H8="Previsto",IF(Visao="Realizado + previsto",1,0),1))</f>
        <v/>
      </c>
      <c r="N8" s="54">
        <f>IF(OR(B8="",H8&lt;&gt;"Previsto"),"",IF(B8&lt;TODAY(),"Atrasado",IF(B8&lt;=TODAY()+7,"Vence em 7 dias","A vencer")))</f>
        <v/>
      </c>
    </row>
    <row r="9">
      <c r="B9" s="51" t="n">
        <v>46027</v>
      </c>
      <c r="C9" s="52" t="inlineStr">
        <is>
          <t>[EXEMPLO] Folha de pagamento</t>
        </is>
      </c>
      <c r="D9" s="52" t="inlineStr">
        <is>
          <t>Salários e encargos</t>
        </is>
      </c>
      <c r="E9" s="52" t="inlineStr">
        <is>
          <t>Funcionária</t>
        </is>
      </c>
      <c r="F9" s="52" t="inlineStr">
        <is>
          <t>PIX</t>
        </is>
      </c>
      <c r="G9" s="52" t="inlineStr">
        <is>
          <t>Conta bancária PJ</t>
        </is>
      </c>
      <c r="H9" s="52" t="inlineStr">
        <is>
          <t>Realizado</t>
        </is>
      </c>
      <c r="I9" s="53" t="n">
        <v>3420</v>
      </c>
      <c r="J9" s="54">
        <f>IF(D9="","",IFERROR(INDEX(CatTipo,MATCH(D9,CatNome,0)),"?"))</f>
        <v/>
      </c>
      <c r="K9" s="54">
        <f>IF(D9="","",IFERROR(INDEX(CatGrupo,MATCH(D9,CatNome,0)),"?"))</f>
        <v/>
      </c>
      <c r="L9" s="55">
        <f>IF(J9="Entrada",N(I9),IF(J9="Saída",-N(I9),0))</f>
        <v/>
      </c>
      <c r="M9" s="54">
        <f>IF(B9="",0,IF(H9="Previsto",IF(Visao="Realizado + previsto",1,0),1))</f>
        <v/>
      </c>
      <c r="N9" s="54">
        <f>IF(OR(B9="",H9&lt;&gt;"Previsto"),"",IF(B9&lt;TODAY(),"Atrasado",IF(B9&lt;=TODAY()+7,"Vence em 7 dias","A vencer")))</f>
        <v/>
      </c>
    </row>
    <row r="10">
      <c r="B10" s="51" t="n">
        <v>46028</v>
      </c>
      <c r="C10" s="52" t="inlineStr">
        <is>
          <t>[EXEMPLO] Retirada do dono</t>
        </is>
      </c>
      <c r="D10" s="52" t="inlineStr">
        <is>
          <t>Pró-labore / retirada do dono</t>
        </is>
      </c>
      <c r="E10" s="52" t="inlineStr"/>
      <c r="F10" s="52" t="inlineStr">
        <is>
          <t>PIX</t>
        </is>
      </c>
      <c r="G10" s="52" t="inlineStr">
        <is>
          <t>Conta bancária PJ</t>
        </is>
      </c>
      <c r="H10" s="52" t="inlineStr">
        <is>
          <t>Realizado</t>
        </is>
      </c>
      <c r="I10" s="53" t="n">
        <v>3000</v>
      </c>
      <c r="J10" s="54">
        <f>IF(D10="","",IFERROR(INDEX(CatTipo,MATCH(D10,CatNome,0)),"?"))</f>
        <v/>
      </c>
      <c r="K10" s="54">
        <f>IF(D10="","",IFERROR(INDEX(CatGrupo,MATCH(D10,CatNome,0)),"?"))</f>
        <v/>
      </c>
      <c r="L10" s="55">
        <f>IF(J10="Entrada",N(I10),IF(J10="Saída",-N(I10),0))</f>
        <v/>
      </c>
      <c r="M10" s="54">
        <f>IF(B10="",0,IF(H10="Previsto",IF(Visao="Realizado + previsto",1,0),1))</f>
        <v/>
      </c>
      <c r="N10" s="54">
        <f>IF(OR(B10="",H10&lt;&gt;"Previsto"),"",IF(B10&lt;TODAY(),"Atrasado",IF(B10&lt;=TODAY()+7,"Vence em 7 dias","A vencer")))</f>
        <v/>
      </c>
    </row>
    <row r="11">
      <c r="B11" s="51" t="n">
        <v>46030</v>
      </c>
      <c r="C11" s="52" t="inlineStr">
        <is>
          <t>[EXEMPLO] Reposição de estoque</t>
        </is>
      </c>
      <c r="D11" s="52" t="inlineStr">
        <is>
          <t>Compra de mercadorias e matéria-prima</t>
        </is>
      </c>
      <c r="E11" s="52" t="inlineStr">
        <is>
          <t>Distribuidora</t>
        </is>
      </c>
      <c r="F11" s="52" t="inlineStr">
        <is>
          <t>Boleto</t>
        </is>
      </c>
      <c r="G11" s="52" t="inlineStr">
        <is>
          <t>Conta bancária PJ</t>
        </is>
      </c>
      <c r="H11" s="52" t="inlineStr">
        <is>
          <t>Realizado</t>
        </is>
      </c>
      <c r="I11" s="53" t="n">
        <v>6016.74</v>
      </c>
      <c r="J11" s="54">
        <f>IF(D11="","",IFERROR(INDEX(CatTipo,MATCH(D11,CatNome,0)),"?"))</f>
        <v/>
      </c>
      <c r="K11" s="54">
        <f>IF(D11="","",IFERROR(INDEX(CatGrupo,MATCH(D11,CatNome,0)),"?"))</f>
        <v/>
      </c>
      <c r="L11" s="55">
        <f>IF(J11="Entrada",N(I11),IF(J11="Saída",-N(I11),0))</f>
        <v/>
      </c>
      <c r="M11" s="54">
        <f>IF(B11="",0,IF(H11="Previsto",IF(Visao="Realizado + previsto",1,0),1))</f>
        <v/>
      </c>
      <c r="N11" s="54">
        <f>IF(OR(B11="",H11&lt;&gt;"Previsto"),"",IF(B11&lt;TODAY(),"Atrasado",IF(B11&lt;=TODAY()+7,"Vence em 7 dias","A vencer")))</f>
        <v/>
      </c>
    </row>
    <row r="12">
      <c r="B12" s="51" t="n">
        <v>46031</v>
      </c>
      <c r="C12" s="52" t="inlineStr">
        <is>
          <t>[EXEMPLO] Vendas em dinheiro no balcão</t>
        </is>
      </c>
      <c r="D12" s="52" t="inlineStr">
        <is>
          <t>Vendas à vista (dinheiro e PIX)</t>
        </is>
      </c>
      <c r="E12" s="52" t="inlineStr"/>
      <c r="F12" s="52" t="inlineStr">
        <is>
          <t>Dinheiro</t>
        </is>
      </c>
      <c r="G12" s="52" t="inlineStr">
        <is>
          <t>Caixa (dinheiro)</t>
        </is>
      </c>
      <c r="H12" s="52" t="inlineStr">
        <is>
          <t>Realizado</t>
        </is>
      </c>
      <c r="I12" s="53" t="n">
        <v>760.34</v>
      </c>
      <c r="J12" s="54">
        <f>IF(D12="","",IFERROR(INDEX(CatTipo,MATCH(D12,CatNome,0)),"?"))</f>
        <v/>
      </c>
      <c r="K12" s="54">
        <f>IF(D12="","",IFERROR(INDEX(CatGrupo,MATCH(D12,CatNome,0)),"?"))</f>
        <v/>
      </c>
      <c r="L12" s="55">
        <f>IF(J12="Entrada",N(I12),IF(J12="Saída",-N(I12),0))</f>
        <v/>
      </c>
      <c r="M12" s="54">
        <f>IF(B12="",0,IF(H12="Previsto",IF(Visao="Realizado + previsto",1,0),1))</f>
        <v/>
      </c>
      <c r="N12" s="54">
        <f>IF(OR(B12="",H12&lt;&gt;"Previsto"),"",IF(B12&lt;TODAY(),"Atrasado",IF(B12&lt;=TODAY()+7,"Vence em 7 dias","A vencer")))</f>
        <v/>
      </c>
    </row>
    <row r="13">
      <c r="B13" s="51" t="n">
        <v>46032</v>
      </c>
      <c r="C13" s="52" t="inlineStr">
        <is>
          <t>[EXEMPLO] Vendas PIX (1ª quinzena)</t>
        </is>
      </c>
      <c r="D13" s="52" t="inlineStr">
        <is>
          <t>Vendas à vista (dinheiro e PIX)</t>
        </is>
      </c>
      <c r="E13" s="52" t="inlineStr"/>
      <c r="F13" s="52" t="inlineStr">
        <is>
          <t>PIX</t>
        </is>
      </c>
      <c r="G13" s="52" t="inlineStr">
        <is>
          <t>Conta bancária PJ</t>
        </is>
      </c>
      <c r="H13" s="52" t="inlineStr">
        <is>
          <t>Realizado</t>
        </is>
      </c>
      <c r="I13" s="53" t="n">
        <v>4548.38</v>
      </c>
      <c r="J13" s="54">
        <f>IF(D13="","",IFERROR(INDEX(CatTipo,MATCH(D13,CatNome,0)),"?"))</f>
        <v/>
      </c>
      <c r="K13" s="54">
        <f>IF(D13="","",IFERROR(INDEX(CatGrupo,MATCH(D13,CatNome,0)),"?"))</f>
        <v/>
      </c>
      <c r="L13" s="55">
        <f>IF(J13="Entrada",N(I13),IF(J13="Saída",-N(I13),0))</f>
        <v/>
      </c>
      <c r="M13" s="54">
        <f>IF(B13="",0,IF(H13="Previsto",IF(Visao="Realizado + previsto",1,0),1))</f>
        <v/>
      </c>
      <c r="N13" s="54">
        <f>IF(OR(B13="",H13&lt;&gt;"Previsto"),"",IF(B13&lt;TODAY(),"Atrasado",IF(B13&lt;=TODAY()+7,"Vence em 7 dias","A vencer")))</f>
        <v/>
      </c>
    </row>
    <row r="14">
      <c r="B14" s="51" t="n">
        <v>46032</v>
      </c>
      <c r="C14" s="52" t="inlineStr">
        <is>
          <t>[EXEMPLO] Mensalidade da contabilidade</t>
        </is>
      </c>
      <c r="D14" s="52" t="inlineStr">
        <is>
          <t>Contabilidade</t>
        </is>
      </c>
      <c r="E14" s="52" t="inlineStr">
        <is>
          <t>Contabilidade online</t>
        </is>
      </c>
      <c r="F14" s="52" t="inlineStr">
        <is>
          <t>Boleto</t>
        </is>
      </c>
      <c r="G14" s="52" t="inlineStr">
        <is>
          <t>Conta bancária PJ</t>
        </is>
      </c>
      <c r="H14" s="52" t="inlineStr">
        <is>
          <t>Realizado</t>
        </is>
      </c>
      <c r="I14" s="53" t="n">
        <v>349</v>
      </c>
      <c r="J14" s="54">
        <f>IF(D14="","",IFERROR(INDEX(CatTipo,MATCH(D14,CatNome,0)),"?"))</f>
        <v/>
      </c>
      <c r="K14" s="54">
        <f>IF(D14="","",IFERROR(INDEX(CatGrupo,MATCH(D14,CatNome,0)),"?"))</f>
        <v/>
      </c>
      <c r="L14" s="55">
        <f>IF(J14="Entrada",N(I14),IF(J14="Saída",-N(I14),0))</f>
        <v/>
      </c>
      <c r="M14" s="54">
        <f>IF(B14="",0,IF(H14="Previsto",IF(Visao="Realizado + previsto",1,0),1))</f>
        <v/>
      </c>
      <c r="N14" s="54">
        <f>IF(OR(B14="",H14&lt;&gt;"Previsto"),"",IF(B14&lt;TODAY(),"Atrasado",IF(B14&lt;=TODAY()+7,"Vence em 7 dias","A vencer")))</f>
        <v/>
      </c>
    </row>
    <row r="15">
      <c r="B15" s="51" t="n">
        <v>46034</v>
      </c>
      <c r="C15" s="52" t="inlineStr">
        <is>
          <t>[EXEMPLO] Energia, água e internet</t>
        </is>
      </c>
      <c r="D15" s="52" t="inlineStr">
        <is>
          <t>Água, luz, internet e telefone</t>
        </is>
      </c>
      <c r="E15" s="52" t="inlineStr"/>
      <c r="F15" s="52" t="inlineStr">
        <is>
          <t>Débito automático</t>
        </is>
      </c>
      <c r="G15" s="52" t="inlineStr">
        <is>
          <t>Conta bancária PJ</t>
        </is>
      </c>
      <c r="H15" s="52" t="inlineStr">
        <is>
          <t>Realizado</t>
        </is>
      </c>
      <c r="I15" s="53" t="n">
        <v>676.46</v>
      </c>
      <c r="J15" s="54">
        <f>IF(D15="","",IFERROR(INDEX(CatTipo,MATCH(D15,CatNome,0)),"?"))</f>
        <v/>
      </c>
      <c r="K15" s="54">
        <f>IF(D15="","",IFERROR(INDEX(CatGrupo,MATCH(D15,CatNome,0)),"?"))</f>
        <v/>
      </c>
      <c r="L15" s="55">
        <f>IF(J15="Entrada",N(I15),IF(J15="Saída",-N(I15),0))</f>
        <v/>
      </c>
      <c r="M15" s="54">
        <f>IF(B15="",0,IF(H15="Previsto",IF(Visao="Realizado + previsto",1,0),1))</f>
        <v/>
      </c>
      <c r="N15" s="54">
        <f>IF(OR(B15="",H15&lt;&gt;"Previsto"),"",IF(B15&lt;TODAY(),"Atrasado",IF(B15&lt;=TODAY()+7,"Vence em 7 dias","A vencer")))</f>
        <v/>
      </c>
    </row>
    <row r="16">
      <c r="B16" s="51" t="n">
        <v>46037</v>
      </c>
      <c r="C16" s="52" t="inlineStr">
        <is>
          <t>[EXEMPLO] Recebimento de clientes no boleto</t>
        </is>
      </c>
      <c r="D16" s="52" t="inlineStr">
        <is>
          <t>Recebimento de clientes a prazo</t>
        </is>
      </c>
      <c r="E16" s="52" t="inlineStr">
        <is>
          <t>Clientes PJ</t>
        </is>
      </c>
      <c r="F16" s="52" t="inlineStr">
        <is>
          <t>Boleto</t>
        </is>
      </c>
      <c r="G16" s="52" t="inlineStr">
        <is>
          <t>Conta bancária PJ</t>
        </is>
      </c>
      <c r="H16" s="52" t="inlineStr">
        <is>
          <t>Realizado</t>
        </is>
      </c>
      <c r="I16" s="53" t="n">
        <v>2021.67</v>
      </c>
      <c r="J16" s="54">
        <f>IF(D16="","",IFERROR(INDEX(CatTipo,MATCH(D16,CatNome,0)),"?"))</f>
        <v/>
      </c>
      <c r="K16" s="54">
        <f>IF(D16="","",IFERROR(INDEX(CatGrupo,MATCH(D16,CatNome,0)),"?"))</f>
        <v/>
      </c>
      <c r="L16" s="55">
        <f>IF(J16="Entrada",N(I16),IF(J16="Saída",-N(I16),0))</f>
        <v/>
      </c>
      <c r="M16" s="54">
        <f>IF(B16="",0,IF(H16="Previsto",IF(Visao="Realizado + previsto",1,0),1))</f>
        <v/>
      </c>
      <c r="N16" s="54">
        <f>IF(OR(B16="",H16&lt;&gt;"Previsto"),"",IF(B16&lt;TODAY(),"Atrasado",IF(B16&lt;=TODAY()+7,"Vence em 7 dias","A vencer")))</f>
        <v/>
      </c>
    </row>
    <row r="17">
      <c r="B17" s="51" t="n">
        <v>46037</v>
      </c>
      <c r="C17" s="52" t="inlineStr">
        <is>
          <t>[EXEMPLO] Anúncios no Instagram</t>
        </is>
      </c>
      <c r="D17" s="52" t="inlineStr">
        <is>
          <t>Marketing e anúncios</t>
        </is>
      </c>
      <c r="E17" s="52" t="inlineStr">
        <is>
          <t>Meta</t>
        </is>
      </c>
      <c r="F17" s="52" t="inlineStr">
        <is>
          <t>Cartão de crédito</t>
        </is>
      </c>
      <c r="G17" s="52" t="inlineStr">
        <is>
          <t>Conta bancária PJ</t>
        </is>
      </c>
      <c r="H17" s="52" t="inlineStr">
        <is>
          <t>Realizado</t>
        </is>
      </c>
      <c r="I17" s="53" t="n">
        <v>420.3</v>
      </c>
      <c r="J17" s="54">
        <f>IF(D17="","",IFERROR(INDEX(CatTipo,MATCH(D17,CatNome,0)),"?"))</f>
        <v/>
      </c>
      <c r="K17" s="54">
        <f>IF(D17="","",IFERROR(INDEX(CatGrupo,MATCH(D17,CatNome,0)),"?"))</f>
        <v/>
      </c>
      <c r="L17" s="55">
        <f>IF(J17="Entrada",N(I17),IF(J17="Saída",-N(I17),0))</f>
        <v/>
      </c>
      <c r="M17" s="54">
        <f>IF(B17="",0,IF(H17="Previsto",IF(Visao="Realizado + previsto",1,0),1))</f>
        <v/>
      </c>
      <c r="N17" s="54">
        <f>IF(OR(B17="",H17&lt;&gt;"Previsto"),"",IF(B17&lt;TODAY(),"Atrasado",IF(B17&lt;=TODAY()+7,"Vence em 7 dias","A vencer")))</f>
        <v/>
      </c>
    </row>
    <row r="18">
      <c r="B18" s="51" t="n">
        <v>46042</v>
      </c>
      <c r="C18" s="52" t="inlineStr">
        <is>
          <t>[EXEMPLO] Repasse da maquininha (2ª quinzena)</t>
        </is>
      </c>
      <c r="D18" s="52" t="inlineStr">
        <is>
          <t>Recebimentos de cartão (maquininha)</t>
        </is>
      </c>
      <c r="E18" s="52" t="inlineStr"/>
      <c r="F18" s="52" t="inlineStr">
        <is>
          <t>Cartão de crédito</t>
        </is>
      </c>
      <c r="G18" s="52" t="inlineStr">
        <is>
          <t>Conta bancária PJ</t>
        </is>
      </c>
      <c r="H18" s="52" t="inlineStr">
        <is>
          <t>Realizado</t>
        </is>
      </c>
      <c r="I18" s="53" t="n">
        <v>6607.32</v>
      </c>
      <c r="J18" s="54">
        <f>IF(D18="","",IFERROR(INDEX(CatTipo,MATCH(D18,CatNome,0)),"?"))</f>
        <v/>
      </c>
      <c r="K18" s="54">
        <f>IF(D18="","",IFERROR(INDEX(CatGrupo,MATCH(D18,CatNome,0)),"?"))</f>
        <v/>
      </c>
      <c r="L18" s="55">
        <f>IF(J18="Entrada",N(I18),IF(J18="Saída",-N(I18),0))</f>
        <v/>
      </c>
      <c r="M18" s="54">
        <f>IF(B18="",0,IF(H18="Previsto",IF(Visao="Realizado + previsto",1,0),1))</f>
        <v/>
      </c>
      <c r="N18" s="54">
        <f>IF(OR(B18="",H18&lt;&gt;"Previsto"),"",IF(B18&lt;TODAY(),"Atrasado",IF(B18&lt;=TODAY()+7,"Vence em 7 dias","A vencer")))</f>
        <v/>
      </c>
    </row>
    <row r="19">
      <c r="B19" s="51" t="n">
        <v>46042</v>
      </c>
      <c r="C19" s="52" t="inlineStr">
        <is>
          <t>[EXEMPLO] Guia de impostos</t>
        </is>
      </c>
      <c r="D19" s="52" t="inlineStr">
        <is>
          <t>Impostos (DAS, Simples e outros)</t>
        </is>
      </c>
      <c r="E19" s="52" t="inlineStr">
        <is>
          <t>Receita Federal</t>
        </is>
      </c>
      <c r="F19" s="52" t="inlineStr">
        <is>
          <t>Boleto</t>
        </is>
      </c>
      <c r="G19" s="52" t="inlineStr">
        <is>
          <t>Conta bancária PJ</t>
        </is>
      </c>
      <c r="H19" s="52" t="inlineStr">
        <is>
          <t>Realizado</t>
        </is>
      </c>
      <c r="I19" s="53" t="n">
        <v>1161.25</v>
      </c>
      <c r="J19" s="54">
        <f>IF(D19="","",IFERROR(INDEX(CatTipo,MATCH(D19,CatNome,0)),"?"))</f>
        <v/>
      </c>
      <c r="K19" s="54">
        <f>IF(D19="","",IFERROR(INDEX(CatGrupo,MATCH(D19,CatNome,0)),"?"))</f>
        <v/>
      </c>
      <c r="L19" s="55">
        <f>IF(J19="Entrada",N(I19),IF(J19="Saída",-N(I19),0))</f>
        <v/>
      </c>
      <c r="M19" s="54">
        <f>IF(B19="",0,IF(H19="Previsto",IF(Visao="Realizado + previsto",1,0),1))</f>
        <v/>
      </c>
      <c r="N19" s="54">
        <f>IF(OR(B19="",H19&lt;&gt;"Previsto"),"",IF(B19&lt;TODAY(),"Atrasado",IF(B19&lt;=TODAY()+7,"Vence em 7 dias","A vencer")))</f>
        <v/>
      </c>
    </row>
    <row r="20">
      <c r="B20" s="51" t="n">
        <v>46044</v>
      </c>
      <c r="C20" s="52" t="inlineStr">
        <is>
          <t>[EXEMPLO] Reposição de estoque</t>
        </is>
      </c>
      <c r="D20" s="52" t="inlineStr">
        <is>
          <t>Compra de mercadorias e matéria-prima</t>
        </is>
      </c>
      <c r="E20" s="52" t="inlineStr">
        <is>
          <t>Distribuidora</t>
        </is>
      </c>
      <c r="F20" s="52" t="inlineStr">
        <is>
          <t>Boleto</t>
        </is>
      </c>
      <c r="G20" s="52" t="inlineStr">
        <is>
          <t>Conta bancária PJ</t>
        </is>
      </c>
      <c r="H20" s="52" t="inlineStr">
        <is>
          <t>Realizado</t>
        </is>
      </c>
      <c r="I20" s="53" t="n">
        <v>5188.31</v>
      </c>
      <c r="J20" s="54">
        <f>IF(D20="","",IFERROR(INDEX(CatTipo,MATCH(D20,CatNome,0)),"?"))</f>
        <v/>
      </c>
      <c r="K20" s="54">
        <f>IF(D20="","",IFERROR(INDEX(CatGrupo,MATCH(D20,CatNome,0)),"?"))</f>
        <v/>
      </c>
      <c r="L20" s="55">
        <f>IF(J20="Entrada",N(I20),IF(J20="Saída",-N(I20),0))</f>
        <v/>
      </c>
      <c r="M20" s="54">
        <f>IF(B20="",0,IF(H20="Previsto",IF(Visao="Realizado + previsto",1,0),1))</f>
        <v/>
      </c>
      <c r="N20" s="54">
        <f>IF(OR(B20="",H20&lt;&gt;"Previsto"),"",IF(B20&lt;TODAY(),"Atrasado",IF(B20&lt;=TODAY()+7,"Vence em 7 dias","A vencer")))</f>
        <v/>
      </c>
    </row>
    <row r="21">
      <c r="B21" s="51" t="n">
        <v>46047</v>
      </c>
      <c r="C21" s="52" t="inlineStr">
        <is>
          <t>[EXEMPLO] Vendas PIX (2ª quinzena)</t>
        </is>
      </c>
      <c r="D21" s="52" t="inlineStr">
        <is>
          <t>Vendas à vista (dinheiro e PIX)</t>
        </is>
      </c>
      <c r="E21" s="52" t="inlineStr"/>
      <c r="F21" s="52" t="inlineStr">
        <is>
          <t>PIX</t>
        </is>
      </c>
      <c r="G21" s="52" t="inlineStr">
        <is>
          <t>Conta bancária PJ</t>
        </is>
      </c>
      <c r="H21" s="52" t="inlineStr">
        <is>
          <t>Realizado</t>
        </is>
      </c>
      <c r="I21" s="53" t="n">
        <v>3595.54</v>
      </c>
      <c r="J21" s="54">
        <f>IF(D21="","",IFERROR(INDEX(CatTipo,MATCH(D21,CatNome,0)),"?"))</f>
        <v/>
      </c>
      <c r="K21" s="54">
        <f>IF(D21="","",IFERROR(INDEX(CatGrupo,MATCH(D21,CatNome,0)),"?"))</f>
        <v/>
      </c>
      <c r="L21" s="55">
        <f>IF(J21="Entrada",N(I21),IF(J21="Saída",-N(I21),0))</f>
        <v/>
      </c>
      <c r="M21" s="54">
        <f>IF(B21="",0,IF(H21="Previsto",IF(Visao="Realizado + previsto",1,0),1))</f>
        <v/>
      </c>
      <c r="N21" s="54">
        <f>IF(OR(B21="",H21&lt;&gt;"Previsto"),"",IF(B21&lt;TODAY(),"Atrasado",IF(B21&lt;=TODAY()+7,"Vence em 7 dias","A vencer")))</f>
        <v/>
      </c>
    </row>
    <row r="22">
      <c r="B22" s="51" t="n">
        <v>46048</v>
      </c>
      <c r="C22" s="52" t="inlineStr">
        <is>
          <t>[EXEMPLO] Frete de entregas</t>
        </is>
      </c>
      <c r="D22" s="52" t="inlineStr">
        <is>
          <t>Transporte, frete e combustível</t>
        </is>
      </c>
      <c r="E22" s="52" t="inlineStr">
        <is>
          <t>Motoboy</t>
        </is>
      </c>
      <c r="F22" s="52" t="inlineStr">
        <is>
          <t>Dinheiro</t>
        </is>
      </c>
      <c r="G22" s="52" t="inlineStr">
        <is>
          <t>Caixa (dinheiro)</t>
        </is>
      </c>
      <c r="H22" s="52" t="inlineStr">
        <is>
          <t>Realizado</t>
        </is>
      </c>
      <c r="I22" s="53" t="n">
        <v>270.86</v>
      </c>
      <c r="J22" s="54">
        <f>IF(D22="","",IFERROR(INDEX(CatTipo,MATCH(D22,CatNome,0)),"?"))</f>
        <v/>
      </c>
      <c r="K22" s="54">
        <f>IF(D22="","",IFERROR(INDEX(CatGrupo,MATCH(D22,CatNome,0)),"?"))</f>
        <v/>
      </c>
      <c r="L22" s="55">
        <f>IF(J22="Entrada",N(I22),IF(J22="Saída",-N(I22),0))</f>
        <v/>
      </c>
      <c r="M22" s="54">
        <f>IF(B22="",0,IF(H22="Previsto",IF(Visao="Realizado + previsto",1,0),1))</f>
        <v/>
      </c>
      <c r="N22" s="54">
        <f>IF(OR(B22="",H22&lt;&gt;"Previsto"),"",IF(B22&lt;TODAY(),"Atrasado",IF(B22&lt;=TODAY()+7,"Vence em 7 dias","A vencer")))</f>
        <v/>
      </c>
    </row>
    <row r="23">
      <c r="B23" s="51" t="n">
        <v>46049</v>
      </c>
      <c r="C23" s="52" t="inlineStr">
        <is>
          <t>[EXEMPLO] Material de limpeza e embalagens</t>
        </is>
      </c>
      <c r="D23" s="52" t="inlineStr">
        <is>
          <t>Embalagens e material de consumo</t>
        </is>
      </c>
      <c r="E23" s="52" t="inlineStr">
        <is>
          <t>Atacadista</t>
        </is>
      </c>
      <c r="F23" s="52" t="inlineStr">
        <is>
          <t>Dinheiro</t>
        </is>
      </c>
      <c r="G23" s="52" t="inlineStr">
        <is>
          <t>Caixa (dinheiro)</t>
        </is>
      </c>
      <c r="H23" s="52" t="inlineStr">
        <is>
          <t>Realizado</t>
        </is>
      </c>
      <c r="I23" s="53" t="n">
        <v>381.88</v>
      </c>
      <c r="J23" s="54">
        <f>IF(D23="","",IFERROR(INDEX(CatTipo,MATCH(D23,CatNome,0)),"?"))</f>
        <v/>
      </c>
      <c r="K23" s="54">
        <f>IF(D23="","",IFERROR(INDEX(CatGrupo,MATCH(D23,CatNome,0)),"?"))</f>
        <v/>
      </c>
      <c r="L23" s="55">
        <f>IF(J23="Entrada",N(I23),IF(J23="Saída",-N(I23),0))</f>
        <v/>
      </c>
      <c r="M23" s="54">
        <f>IF(B23="",0,IF(H23="Previsto",IF(Visao="Realizado + previsto",1,0),1))</f>
        <v/>
      </c>
      <c r="N23" s="54">
        <f>IF(OR(B23="",H23&lt;&gt;"Previsto"),"",IF(B23&lt;TODAY(),"Atrasado",IF(B23&lt;=TODAY()+7,"Vence em 7 dias","A vencer")))</f>
        <v/>
      </c>
    </row>
    <row r="24">
      <c r="B24" s="51" t="n">
        <v>46050</v>
      </c>
      <c r="C24" s="52" t="inlineStr">
        <is>
          <t>[EXEMPLO] Taxas da maquininha e tarifa bancária</t>
        </is>
      </c>
      <c r="D24" s="52" t="inlineStr">
        <is>
          <t>Taxas de maquininha, banco e boleto</t>
        </is>
      </c>
      <c r="E24" s="52" t="inlineStr"/>
      <c r="F24" s="52" t="inlineStr">
        <is>
          <t>Débito automático</t>
        </is>
      </c>
      <c r="G24" s="52" t="inlineStr">
        <is>
          <t>Conta bancária PJ</t>
        </is>
      </c>
      <c r="H24" s="52" t="inlineStr">
        <is>
          <t>Realizado</t>
        </is>
      </c>
      <c r="I24" s="53" t="n">
        <v>437.49</v>
      </c>
      <c r="J24" s="54">
        <f>IF(D24="","",IFERROR(INDEX(CatTipo,MATCH(D24,CatNome,0)),"?"))</f>
        <v/>
      </c>
      <c r="K24" s="54">
        <f>IF(D24="","",IFERROR(INDEX(CatGrupo,MATCH(D24,CatNome,0)),"?"))</f>
        <v/>
      </c>
      <c r="L24" s="55">
        <f>IF(J24="Entrada",N(I24),IF(J24="Saída",-N(I24),0))</f>
        <v/>
      </c>
      <c r="M24" s="54">
        <f>IF(B24="",0,IF(H24="Previsto",IF(Visao="Realizado + previsto",1,0),1))</f>
        <v/>
      </c>
      <c r="N24" s="54">
        <f>IF(OR(B24="",H24&lt;&gt;"Previsto"),"",IF(B24&lt;TODAY(),"Atrasado",IF(B24&lt;=TODAY()+7,"Vence em 7 dias","A vencer")))</f>
        <v/>
      </c>
    </row>
    <row r="25">
      <c r="B25" s="51" t="n">
        <v>46056</v>
      </c>
      <c r="C25" s="52" t="inlineStr">
        <is>
          <t>[EXEMPLO] Assinatura do sistema de gestão</t>
        </is>
      </c>
      <c r="D25" s="52" t="inlineStr">
        <is>
          <t>Sistemas, apps e assinaturas</t>
        </is>
      </c>
      <c r="E25" s="52" t="inlineStr">
        <is>
          <t>Sistema PDV</t>
        </is>
      </c>
      <c r="F25" s="52" t="inlineStr">
        <is>
          <t>Cartão de crédito</t>
        </is>
      </c>
      <c r="G25" s="52" t="inlineStr">
        <is>
          <t>Conta bancária PJ</t>
        </is>
      </c>
      <c r="H25" s="52" t="inlineStr">
        <is>
          <t>Realizado</t>
        </is>
      </c>
      <c r="I25" s="53" t="n">
        <v>189.9</v>
      </c>
      <c r="J25" s="54">
        <f>IF(D25="","",IFERROR(INDEX(CatTipo,MATCH(D25,CatNome,0)),"?"))</f>
        <v/>
      </c>
      <c r="K25" s="54">
        <f>IF(D25="","",IFERROR(INDEX(CatGrupo,MATCH(D25,CatNome,0)),"?"))</f>
        <v/>
      </c>
      <c r="L25" s="55">
        <f>IF(J25="Entrada",N(I25),IF(J25="Saída",-N(I25),0))</f>
        <v/>
      </c>
      <c r="M25" s="54">
        <f>IF(B25="",0,IF(H25="Previsto",IF(Visao="Realizado + previsto",1,0),1))</f>
        <v/>
      </c>
      <c r="N25" s="54">
        <f>IF(OR(B25="",H25&lt;&gt;"Previsto"),"",IF(B25&lt;TODAY(),"Atrasado",IF(B25&lt;=TODAY()+7,"Vence em 7 dias","A vencer")))</f>
        <v/>
      </c>
    </row>
    <row r="26">
      <c r="B26" s="51" t="n">
        <v>46058</v>
      </c>
      <c r="C26" s="52" t="inlineStr">
        <is>
          <t>[EXEMPLO] Repasse da maquininha (1ª quinzena)</t>
        </is>
      </c>
      <c r="D26" s="52" t="inlineStr">
        <is>
          <t>Recebimentos de cartão (maquininha)</t>
        </is>
      </c>
      <c r="E26" s="52" t="inlineStr"/>
      <c r="F26" s="52" t="inlineStr">
        <is>
          <t>Cartão de crédito</t>
        </is>
      </c>
      <c r="G26" s="52" t="inlineStr">
        <is>
          <t>Conta bancária PJ</t>
        </is>
      </c>
      <c r="H26" s="52" t="inlineStr">
        <is>
          <t>Realizado</t>
        </is>
      </c>
      <c r="I26" s="53" t="n">
        <v>5761.34</v>
      </c>
      <c r="J26" s="54">
        <f>IF(D26="","",IFERROR(INDEX(CatTipo,MATCH(D26,CatNome,0)),"?"))</f>
        <v/>
      </c>
      <c r="K26" s="54">
        <f>IF(D26="","",IFERROR(INDEX(CatGrupo,MATCH(D26,CatNome,0)),"?"))</f>
        <v/>
      </c>
      <c r="L26" s="55">
        <f>IF(J26="Entrada",N(I26),IF(J26="Saída",-N(I26),0))</f>
        <v/>
      </c>
      <c r="M26" s="54">
        <f>IF(B26="",0,IF(H26="Previsto",IF(Visao="Realizado + previsto",1,0),1))</f>
        <v/>
      </c>
      <c r="N26" s="54">
        <f>IF(OR(B26="",H26&lt;&gt;"Previsto"),"",IF(B26&lt;TODAY(),"Atrasado",IF(B26&lt;=TODAY()+7,"Vence em 7 dias","A vencer")))</f>
        <v/>
      </c>
    </row>
    <row r="27">
      <c r="B27" s="51" t="n">
        <v>46058</v>
      </c>
      <c r="C27" s="52" t="inlineStr">
        <is>
          <t>[EXEMPLO] Aluguel da loja</t>
        </is>
      </c>
      <c r="D27" s="52" t="inlineStr">
        <is>
          <t>Aluguel e condomínio</t>
        </is>
      </c>
      <c r="E27" s="52" t="inlineStr">
        <is>
          <t>Imobiliária</t>
        </is>
      </c>
      <c r="F27" s="52" t="inlineStr">
        <is>
          <t>Boleto</t>
        </is>
      </c>
      <c r="G27" s="52" t="inlineStr">
        <is>
          <t>Conta bancária PJ</t>
        </is>
      </c>
      <c r="H27" s="52" t="inlineStr">
        <is>
          <t>Realizado</t>
        </is>
      </c>
      <c r="I27" s="53" t="n">
        <v>2800</v>
      </c>
      <c r="J27" s="54">
        <f>IF(D27="","",IFERROR(INDEX(CatTipo,MATCH(D27,CatNome,0)),"?"))</f>
        <v/>
      </c>
      <c r="K27" s="54">
        <f>IF(D27="","",IFERROR(INDEX(CatGrupo,MATCH(D27,CatNome,0)),"?"))</f>
        <v/>
      </c>
      <c r="L27" s="55">
        <f>IF(J27="Entrada",N(I27),IF(J27="Saída",-N(I27),0))</f>
        <v/>
      </c>
      <c r="M27" s="54">
        <f>IF(B27="",0,IF(H27="Previsto",IF(Visao="Realizado + previsto",1,0),1))</f>
        <v/>
      </c>
      <c r="N27" s="54">
        <f>IF(OR(B27="",H27&lt;&gt;"Previsto"),"",IF(B27&lt;TODAY(),"Atrasado",IF(B27&lt;=TODAY()+7,"Vence em 7 dias","A vencer")))</f>
        <v/>
      </c>
    </row>
    <row r="28">
      <c r="B28" s="51" t="n">
        <v>46058</v>
      </c>
      <c r="C28" s="52" t="inlineStr">
        <is>
          <t>[EXEMPLO] Folha de pagamento</t>
        </is>
      </c>
      <c r="D28" s="52" t="inlineStr">
        <is>
          <t>Salários e encargos</t>
        </is>
      </c>
      <c r="E28" s="52" t="inlineStr">
        <is>
          <t>Funcionária</t>
        </is>
      </c>
      <c r="F28" s="52" t="inlineStr">
        <is>
          <t>PIX</t>
        </is>
      </c>
      <c r="G28" s="52" t="inlineStr">
        <is>
          <t>Conta bancária PJ</t>
        </is>
      </c>
      <c r="H28" s="52" t="inlineStr">
        <is>
          <t>Realizado</t>
        </is>
      </c>
      <c r="I28" s="53" t="n">
        <v>3420</v>
      </c>
      <c r="J28" s="54">
        <f>IF(D28="","",IFERROR(INDEX(CatTipo,MATCH(D28,CatNome,0)),"?"))</f>
        <v/>
      </c>
      <c r="K28" s="54">
        <f>IF(D28="","",IFERROR(INDEX(CatGrupo,MATCH(D28,CatNome,0)),"?"))</f>
        <v/>
      </c>
      <c r="L28" s="55">
        <f>IF(J28="Entrada",N(I28),IF(J28="Saída",-N(I28),0))</f>
        <v/>
      </c>
      <c r="M28" s="54">
        <f>IF(B28="",0,IF(H28="Previsto",IF(Visao="Realizado + previsto",1,0),1))</f>
        <v/>
      </c>
      <c r="N28" s="54">
        <f>IF(OR(B28="",H28&lt;&gt;"Previsto"),"",IF(B28&lt;TODAY(),"Atrasado",IF(B28&lt;=TODAY()+7,"Vence em 7 dias","A vencer")))</f>
        <v/>
      </c>
    </row>
    <row r="29">
      <c r="B29" s="51" t="n">
        <v>46059</v>
      </c>
      <c r="C29" s="52" t="inlineStr">
        <is>
          <t>[EXEMPLO] Retirada do dono</t>
        </is>
      </c>
      <c r="D29" s="52" t="inlineStr">
        <is>
          <t>Pró-labore / retirada do dono</t>
        </is>
      </c>
      <c r="E29" s="52" t="inlineStr"/>
      <c r="F29" s="52" t="inlineStr">
        <is>
          <t>PIX</t>
        </is>
      </c>
      <c r="G29" s="52" t="inlineStr">
        <is>
          <t>Conta bancária PJ</t>
        </is>
      </c>
      <c r="H29" s="52" t="inlineStr">
        <is>
          <t>Realizado</t>
        </is>
      </c>
      <c r="I29" s="53" t="n">
        <v>3000</v>
      </c>
      <c r="J29" s="54">
        <f>IF(D29="","",IFERROR(INDEX(CatTipo,MATCH(D29,CatNome,0)),"?"))</f>
        <v/>
      </c>
      <c r="K29" s="54">
        <f>IF(D29="","",IFERROR(INDEX(CatGrupo,MATCH(D29,CatNome,0)),"?"))</f>
        <v/>
      </c>
      <c r="L29" s="55">
        <f>IF(J29="Entrada",N(I29),IF(J29="Saída",-N(I29),0))</f>
        <v/>
      </c>
      <c r="M29" s="54">
        <f>IF(B29="",0,IF(H29="Previsto",IF(Visao="Realizado + previsto",1,0),1))</f>
        <v/>
      </c>
      <c r="N29" s="54">
        <f>IF(OR(B29="",H29&lt;&gt;"Previsto"),"",IF(B29&lt;TODAY(),"Atrasado",IF(B29&lt;=TODAY()+7,"Vence em 7 dias","A vencer")))</f>
        <v/>
      </c>
    </row>
    <row r="30">
      <c r="B30" s="51" t="n">
        <v>46061</v>
      </c>
      <c r="C30" s="52" t="inlineStr">
        <is>
          <t>[EXEMPLO] Reposição de estoque</t>
        </is>
      </c>
      <c r="D30" s="52" t="inlineStr">
        <is>
          <t>Compra de mercadorias e matéria-prima</t>
        </is>
      </c>
      <c r="E30" s="52" t="inlineStr">
        <is>
          <t>Distribuidora</t>
        </is>
      </c>
      <c r="F30" s="52" t="inlineStr">
        <is>
          <t>Boleto</t>
        </is>
      </c>
      <c r="G30" s="52" t="inlineStr">
        <is>
          <t>Conta bancária PJ</t>
        </is>
      </c>
      <c r="H30" s="52" t="inlineStr">
        <is>
          <t>Realizado</t>
        </is>
      </c>
      <c r="I30" s="53" t="n">
        <v>6152.13</v>
      </c>
      <c r="J30" s="54">
        <f>IF(D30="","",IFERROR(INDEX(CatTipo,MATCH(D30,CatNome,0)),"?"))</f>
        <v/>
      </c>
      <c r="K30" s="54">
        <f>IF(D30="","",IFERROR(INDEX(CatGrupo,MATCH(D30,CatNome,0)),"?"))</f>
        <v/>
      </c>
      <c r="L30" s="55">
        <f>IF(J30="Entrada",N(I30),IF(J30="Saída",-N(I30),0))</f>
        <v/>
      </c>
      <c r="M30" s="54">
        <f>IF(B30="",0,IF(H30="Previsto",IF(Visao="Realizado + previsto",1,0),1))</f>
        <v/>
      </c>
      <c r="N30" s="54">
        <f>IF(OR(B30="",H30&lt;&gt;"Previsto"),"",IF(B30&lt;TODAY(),"Atrasado",IF(B30&lt;=TODAY()+7,"Vence em 7 dias","A vencer")))</f>
        <v/>
      </c>
    </row>
    <row r="31">
      <c r="B31" s="51" t="n">
        <v>46062</v>
      </c>
      <c r="C31" s="52" t="inlineStr">
        <is>
          <t>[EXEMPLO] Vendas em dinheiro no balcão</t>
        </is>
      </c>
      <c r="D31" s="52" t="inlineStr">
        <is>
          <t>Vendas à vista (dinheiro e PIX)</t>
        </is>
      </c>
      <c r="E31" s="52" t="inlineStr"/>
      <c r="F31" s="52" t="inlineStr">
        <is>
          <t>Dinheiro</t>
        </is>
      </c>
      <c r="G31" s="52" t="inlineStr">
        <is>
          <t>Caixa (dinheiro)</t>
        </is>
      </c>
      <c r="H31" s="52" t="inlineStr">
        <is>
          <t>Realizado</t>
        </is>
      </c>
      <c r="I31" s="53" t="n">
        <v>789.3</v>
      </c>
      <c r="J31" s="54">
        <f>IF(D31="","",IFERROR(INDEX(CatTipo,MATCH(D31,CatNome,0)),"?"))</f>
        <v/>
      </c>
      <c r="K31" s="54">
        <f>IF(D31="","",IFERROR(INDEX(CatGrupo,MATCH(D31,CatNome,0)),"?"))</f>
        <v/>
      </c>
      <c r="L31" s="55">
        <f>IF(J31="Entrada",N(I31),IF(J31="Saída",-N(I31),0))</f>
        <v/>
      </c>
      <c r="M31" s="54">
        <f>IF(B31="",0,IF(H31="Previsto",IF(Visao="Realizado + previsto",1,0),1))</f>
        <v/>
      </c>
      <c r="N31" s="54">
        <f>IF(OR(B31="",H31&lt;&gt;"Previsto"),"",IF(B31&lt;TODAY(),"Atrasado",IF(B31&lt;=TODAY()+7,"Vence em 7 dias","A vencer")))</f>
        <v/>
      </c>
    </row>
    <row r="32">
      <c r="B32" s="51" t="n">
        <v>46063</v>
      </c>
      <c r="C32" s="52" t="inlineStr">
        <is>
          <t>[EXEMPLO] Vendas PIX (1ª quinzena)</t>
        </is>
      </c>
      <c r="D32" s="52" t="inlineStr">
        <is>
          <t>Vendas à vista (dinheiro e PIX)</t>
        </is>
      </c>
      <c r="E32" s="52" t="inlineStr"/>
      <c r="F32" s="52" t="inlineStr">
        <is>
          <t>PIX</t>
        </is>
      </c>
      <c r="G32" s="52" t="inlineStr">
        <is>
          <t>Conta bancária PJ</t>
        </is>
      </c>
      <c r="H32" s="52" t="inlineStr">
        <is>
          <t>Realizado</t>
        </is>
      </c>
      <c r="I32" s="53" t="n">
        <v>6165.31</v>
      </c>
      <c r="J32" s="54">
        <f>IF(D32="","",IFERROR(INDEX(CatTipo,MATCH(D32,CatNome,0)),"?"))</f>
        <v/>
      </c>
      <c r="K32" s="54">
        <f>IF(D32="","",IFERROR(INDEX(CatGrupo,MATCH(D32,CatNome,0)),"?"))</f>
        <v/>
      </c>
      <c r="L32" s="55">
        <f>IF(J32="Entrada",N(I32),IF(J32="Saída",-N(I32),0))</f>
        <v/>
      </c>
      <c r="M32" s="54">
        <f>IF(B32="",0,IF(H32="Previsto",IF(Visao="Realizado + previsto",1,0),1))</f>
        <v/>
      </c>
      <c r="N32" s="54">
        <f>IF(OR(B32="",H32&lt;&gt;"Previsto"),"",IF(B32&lt;TODAY(),"Atrasado",IF(B32&lt;=TODAY()+7,"Vence em 7 dias","A vencer")))</f>
        <v/>
      </c>
    </row>
    <row r="33">
      <c r="B33" s="51" t="n">
        <v>46063</v>
      </c>
      <c r="C33" s="52" t="inlineStr">
        <is>
          <t>[EXEMPLO] Mensalidade da contabilidade</t>
        </is>
      </c>
      <c r="D33" s="52" t="inlineStr">
        <is>
          <t>Contabilidade</t>
        </is>
      </c>
      <c r="E33" s="52" t="inlineStr">
        <is>
          <t>Contabilidade online</t>
        </is>
      </c>
      <c r="F33" s="52" t="inlineStr">
        <is>
          <t>Boleto</t>
        </is>
      </c>
      <c r="G33" s="52" t="inlineStr">
        <is>
          <t>Conta bancária PJ</t>
        </is>
      </c>
      <c r="H33" s="52" t="inlineStr">
        <is>
          <t>Realizado</t>
        </is>
      </c>
      <c r="I33" s="53" t="n">
        <v>349</v>
      </c>
      <c r="J33" s="54">
        <f>IF(D33="","",IFERROR(INDEX(CatTipo,MATCH(D33,CatNome,0)),"?"))</f>
        <v/>
      </c>
      <c r="K33" s="54">
        <f>IF(D33="","",IFERROR(INDEX(CatGrupo,MATCH(D33,CatNome,0)),"?"))</f>
        <v/>
      </c>
      <c r="L33" s="55">
        <f>IF(J33="Entrada",N(I33),IF(J33="Saída",-N(I33),0))</f>
        <v/>
      </c>
      <c r="M33" s="54">
        <f>IF(B33="",0,IF(H33="Previsto",IF(Visao="Realizado + previsto",1,0),1))</f>
        <v/>
      </c>
      <c r="N33" s="54">
        <f>IF(OR(B33="",H33&lt;&gt;"Previsto"),"",IF(B33&lt;TODAY(),"Atrasado",IF(B33&lt;=TODAY()+7,"Vence em 7 dias","A vencer")))</f>
        <v/>
      </c>
    </row>
    <row r="34">
      <c r="B34" s="51" t="n">
        <v>46065</v>
      </c>
      <c r="C34" s="52" t="inlineStr">
        <is>
          <t>[EXEMPLO] Energia, água e internet</t>
        </is>
      </c>
      <c r="D34" s="52" t="inlineStr">
        <is>
          <t>Água, luz, internet e telefone</t>
        </is>
      </c>
      <c r="E34" s="52" t="inlineStr"/>
      <c r="F34" s="52" t="inlineStr">
        <is>
          <t>Débito automático</t>
        </is>
      </c>
      <c r="G34" s="52" t="inlineStr">
        <is>
          <t>Conta bancária PJ</t>
        </is>
      </c>
      <c r="H34" s="52" t="inlineStr">
        <is>
          <t>Realizado</t>
        </is>
      </c>
      <c r="I34" s="53" t="n">
        <v>683.88</v>
      </c>
      <c r="J34" s="54">
        <f>IF(D34="","",IFERROR(INDEX(CatTipo,MATCH(D34,CatNome,0)),"?"))</f>
        <v/>
      </c>
      <c r="K34" s="54">
        <f>IF(D34="","",IFERROR(INDEX(CatGrupo,MATCH(D34,CatNome,0)),"?"))</f>
        <v/>
      </c>
      <c r="L34" s="55">
        <f>IF(J34="Entrada",N(I34),IF(J34="Saída",-N(I34),0))</f>
        <v/>
      </c>
      <c r="M34" s="54">
        <f>IF(B34="",0,IF(H34="Previsto",IF(Visao="Realizado + previsto",1,0),1))</f>
        <v/>
      </c>
      <c r="N34" s="54">
        <f>IF(OR(B34="",H34&lt;&gt;"Previsto"),"",IF(B34&lt;TODAY(),"Atrasado",IF(B34&lt;=TODAY()+7,"Vence em 7 dias","A vencer")))</f>
        <v/>
      </c>
    </row>
    <row r="35">
      <c r="B35" s="51" t="n">
        <v>46068</v>
      </c>
      <c r="C35" s="52" t="inlineStr">
        <is>
          <t>[EXEMPLO] Recebimento de clientes no boleto</t>
        </is>
      </c>
      <c r="D35" s="52" t="inlineStr">
        <is>
          <t>Recebimento de clientes a prazo</t>
        </is>
      </c>
      <c r="E35" s="52" t="inlineStr">
        <is>
          <t>Clientes PJ</t>
        </is>
      </c>
      <c r="F35" s="52" t="inlineStr">
        <is>
          <t>Boleto</t>
        </is>
      </c>
      <c r="G35" s="52" t="inlineStr">
        <is>
          <t>Conta bancária PJ</t>
        </is>
      </c>
      <c r="H35" s="52" t="inlineStr">
        <is>
          <t>Realizado</t>
        </is>
      </c>
      <c r="I35" s="53" t="n">
        <v>2074.36</v>
      </c>
      <c r="J35" s="54">
        <f>IF(D35="","",IFERROR(INDEX(CatTipo,MATCH(D35,CatNome,0)),"?"))</f>
        <v/>
      </c>
      <c r="K35" s="54">
        <f>IF(D35="","",IFERROR(INDEX(CatGrupo,MATCH(D35,CatNome,0)),"?"))</f>
        <v/>
      </c>
      <c r="L35" s="55">
        <f>IF(J35="Entrada",N(I35),IF(J35="Saída",-N(I35),0))</f>
        <v/>
      </c>
      <c r="M35" s="54">
        <f>IF(B35="",0,IF(H35="Previsto",IF(Visao="Realizado + previsto",1,0),1))</f>
        <v/>
      </c>
      <c r="N35" s="54">
        <f>IF(OR(B35="",H35&lt;&gt;"Previsto"),"",IF(B35&lt;TODAY(),"Atrasado",IF(B35&lt;=TODAY()+7,"Vence em 7 dias","A vencer")))</f>
        <v/>
      </c>
    </row>
    <row r="36">
      <c r="B36" s="51" t="n">
        <v>46068</v>
      </c>
      <c r="C36" s="52" t="inlineStr">
        <is>
          <t>[EXEMPLO] Anúncios no Instagram</t>
        </is>
      </c>
      <c r="D36" s="52" t="inlineStr">
        <is>
          <t>Marketing e anúncios</t>
        </is>
      </c>
      <c r="E36" s="52" t="inlineStr">
        <is>
          <t>Meta</t>
        </is>
      </c>
      <c r="F36" s="52" t="inlineStr">
        <is>
          <t>Cartão de crédito</t>
        </is>
      </c>
      <c r="G36" s="52" t="inlineStr">
        <is>
          <t>Conta bancária PJ</t>
        </is>
      </c>
      <c r="H36" s="52" t="inlineStr">
        <is>
          <t>Realizado</t>
        </is>
      </c>
      <c r="I36" s="53" t="n">
        <v>741.6900000000001</v>
      </c>
      <c r="J36" s="54">
        <f>IF(D36="","",IFERROR(INDEX(CatTipo,MATCH(D36,CatNome,0)),"?"))</f>
        <v/>
      </c>
      <c r="K36" s="54">
        <f>IF(D36="","",IFERROR(INDEX(CatGrupo,MATCH(D36,CatNome,0)),"?"))</f>
        <v/>
      </c>
      <c r="L36" s="55">
        <f>IF(J36="Entrada",N(I36),IF(J36="Saída",-N(I36),0))</f>
        <v/>
      </c>
      <c r="M36" s="54">
        <f>IF(B36="",0,IF(H36="Previsto",IF(Visao="Realizado + previsto",1,0),1))</f>
        <v/>
      </c>
      <c r="N36" s="54">
        <f>IF(OR(B36="",H36&lt;&gt;"Previsto"),"",IF(B36&lt;TODAY(),"Atrasado",IF(B36&lt;=TODAY()+7,"Vence em 7 dias","A vencer")))</f>
        <v/>
      </c>
    </row>
    <row r="37">
      <c r="B37" s="51" t="n">
        <v>46073</v>
      </c>
      <c r="C37" s="52" t="inlineStr">
        <is>
          <t>[EXEMPLO] Repasse da maquininha (2ª quinzena)</t>
        </is>
      </c>
      <c r="D37" s="52" t="inlineStr">
        <is>
          <t>Recebimentos de cartão (maquininha)</t>
        </is>
      </c>
      <c r="E37" s="52" t="inlineStr"/>
      <c r="F37" s="52" t="inlineStr">
        <is>
          <t>Cartão de crédito</t>
        </is>
      </c>
      <c r="G37" s="52" t="inlineStr">
        <is>
          <t>Conta bancária PJ</t>
        </is>
      </c>
      <c r="H37" s="52" t="inlineStr">
        <is>
          <t>Realizado</t>
        </is>
      </c>
      <c r="I37" s="53" t="n">
        <v>5822.76</v>
      </c>
      <c r="J37" s="54">
        <f>IF(D37="","",IFERROR(INDEX(CatTipo,MATCH(D37,CatNome,0)),"?"))</f>
        <v/>
      </c>
      <c r="K37" s="54">
        <f>IF(D37="","",IFERROR(INDEX(CatGrupo,MATCH(D37,CatNome,0)),"?"))</f>
        <v/>
      </c>
      <c r="L37" s="55">
        <f>IF(J37="Entrada",N(I37),IF(J37="Saída",-N(I37),0))</f>
        <v/>
      </c>
      <c r="M37" s="54">
        <f>IF(B37="",0,IF(H37="Previsto",IF(Visao="Realizado + previsto",1,0),1))</f>
        <v/>
      </c>
      <c r="N37" s="54">
        <f>IF(OR(B37="",H37&lt;&gt;"Previsto"),"",IF(B37&lt;TODAY(),"Atrasado",IF(B37&lt;=TODAY()+7,"Vence em 7 dias","A vencer")))</f>
        <v/>
      </c>
    </row>
    <row r="38">
      <c r="B38" s="51" t="n">
        <v>46073</v>
      </c>
      <c r="C38" s="52" t="inlineStr">
        <is>
          <t>[EXEMPLO] Guia de impostos</t>
        </is>
      </c>
      <c r="D38" s="52" t="inlineStr">
        <is>
          <t>Impostos (DAS, Simples e outros)</t>
        </is>
      </c>
      <c r="E38" s="52" t="inlineStr">
        <is>
          <t>Receita Federal</t>
        </is>
      </c>
      <c r="F38" s="52" t="inlineStr">
        <is>
          <t>Boleto</t>
        </is>
      </c>
      <c r="G38" s="52" t="inlineStr">
        <is>
          <t>Conta bancária PJ</t>
        </is>
      </c>
      <c r="H38" s="52" t="inlineStr">
        <is>
          <t>Realizado</t>
        </is>
      </c>
      <c r="I38" s="53" t="n">
        <v>1407.54</v>
      </c>
      <c r="J38" s="54">
        <f>IF(D38="","",IFERROR(INDEX(CatTipo,MATCH(D38,CatNome,0)),"?"))</f>
        <v/>
      </c>
      <c r="K38" s="54">
        <f>IF(D38="","",IFERROR(INDEX(CatGrupo,MATCH(D38,CatNome,0)),"?"))</f>
        <v/>
      </c>
      <c r="L38" s="55">
        <f>IF(J38="Entrada",N(I38),IF(J38="Saída",-N(I38),0))</f>
        <v/>
      </c>
      <c r="M38" s="54">
        <f>IF(B38="",0,IF(H38="Previsto",IF(Visao="Realizado + previsto",1,0),1))</f>
        <v/>
      </c>
      <c r="N38" s="54">
        <f>IF(OR(B38="",H38&lt;&gt;"Previsto"),"",IF(B38&lt;TODAY(),"Atrasado",IF(B38&lt;=TODAY()+7,"Vence em 7 dias","A vencer")))</f>
        <v/>
      </c>
    </row>
    <row r="39">
      <c r="B39" s="51" t="n">
        <v>46075</v>
      </c>
      <c r="C39" s="52" t="inlineStr">
        <is>
          <t>[EXEMPLO] Reposição de estoque</t>
        </is>
      </c>
      <c r="D39" s="52" t="inlineStr">
        <is>
          <t>Compra de mercadorias e matéria-prima</t>
        </is>
      </c>
      <c r="E39" s="52" t="inlineStr">
        <is>
          <t>Distribuidora</t>
        </is>
      </c>
      <c r="F39" s="52" t="inlineStr">
        <is>
          <t>Boleto</t>
        </is>
      </c>
      <c r="G39" s="52" t="inlineStr">
        <is>
          <t>Conta bancária PJ</t>
        </is>
      </c>
      <c r="H39" s="52" t="inlineStr">
        <is>
          <t>Realizado</t>
        </is>
      </c>
      <c r="I39" s="53" t="n">
        <v>5079.88</v>
      </c>
      <c r="J39" s="54">
        <f>IF(D39="","",IFERROR(INDEX(CatTipo,MATCH(D39,CatNome,0)),"?"))</f>
        <v/>
      </c>
      <c r="K39" s="54">
        <f>IF(D39="","",IFERROR(INDEX(CatGrupo,MATCH(D39,CatNome,0)),"?"))</f>
        <v/>
      </c>
      <c r="L39" s="55">
        <f>IF(J39="Entrada",N(I39),IF(J39="Saída",-N(I39),0))</f>
        <v/>
      </c>
      <c r="M39" s="54">
        <f>IF(B39="",0,IF(H39="Previsto",IF(Visao="Realizado + previsto",1,0),1))</f>
        <v/>
      </c>
      <c r="N39" s="54">
        <f>IF(OR(B39="",H39&lt;&gt;"Previsto"),"",IF(B39&lt;TODAY(),"Atrasado",IF(B39&lt;=TODAY()+7,"Vence em 7 dias","A vencer")))</f>
        <v/>
      </c>
    </row>
    <row r="40">
      <c r="B40" s="51" t="n">
        <v>46078</v>
      </c>
      <c r="C40" s="52" t="inlineStr">
        <is>
          <t>[EXEMPLO] Vendas PIX (2ª quinzena)</t>
        </is>
      </c>
      <c r="D40" s="52" t="inlineStr">
        <is>
          <t>Vendas à vista (dinheiro e PIX)</t>
        </is>
      </c>
      <c r="E40" s="52" t="inlineStr"/>
      <c r="F40" s="52" t="inlineStr">
        <is>
          <t>PIX</t>
        </is>
      </c>
      <c r="G40" s="52" t="inlineStr">
        <is>
          <t>Conta bancária PJ</t>
        </is>
      </c>
      <c r="H40" s="52" t="inlineStr">
        <is>
          <t>Realizado</t>
        </is>
      </c>
      <c r="I40" s="53" t="n">
        <v>3802.78</v>
      </c>
      <c r="J40" s="54">
        <f>IF(D40="","",IFERROR(INDEX(CatTipo,MATCH(D40,CatNome,0)),"?"))</f>
        <v/>
      </c>
      <c r="K40" s="54">
        <f>IF(D40="","",IFERROR(INDEX(CatGrupo,MATCH(D40,CatNome,0)),"?"))</f>
        <v/>
      </c>
      <c r="L40" s="55">
        <f>IF(J40="Entrada",N(I40),IF(J40="Saída",-N(I40),0))</f>
        <v/>
      </c>
      <c r="M40" s="54">
        <f>IF(B40="",0,IF(H40="Previsto",IF(Visao="Realizado + previsto",1,0),1))</f>
        <v/>
      </c>
      <c r="N40" s="54">
        <f>IF(OR(B40="",H40&lt;&gt;"Previsto"),"",IF(B40&lt;TODAY(),"Atrasado",IF(B40&lt;=TODAY()+7,"Vence em 7 dias","A vencer")))</f>
        <v/>
      </c>
    </row>
    <row r="41">
      <c r="B41" s="51" t="n">
        <v>46079</v>
      </c>
      <c r="C41" s="52" t="inlineStr">
        <is>
          <t>[EXEMPLO] Frete de entregas</t>
        </is>
      </c>
      <c r="D41" s="52" t="inlineStr">
        <is>
          <t>Transporte, frete e combustível</t>
        </is>
      </c>
      <c r="E41" s="52" t="inlineStr">
        <is>
          <t>Motoboy</t>
        </is>
      </c>
      <c r="F41" s="52" t="inlineStr">
        <is>
          <t>Dinheiro</t>
        </is>
      </c>
      <c r="G41" s="52" t="inlineStr">
        <is>
          <t>Caixa (dinheiro)</t>
        </is>
      </c>
      <c r="H41" s="52" t="inlineStr">
        <is>
          <t>Realizado</t>
        </is>
      </c>
      <c r="I41" s="53" t="n">
        <v>277.09</v>
      </c>
      <c r="J41" s="54">
        <f>IF(D41="","",IFERROR(INDEX(CatTipo,MATCH(D41,CatNome,0)),"?"))</f>
        <v/>
      </c>
      <c r="K41" s="54">
        <f>IF(D41="","",IFERROR(INDEX(CatGrupo,MATCH(D41,CatNome,0)),"?"))</f>
        <v/>
      </c>
      <c r="L41" s="55">
        <f>IF(J41="Entrada",N(I41),IF(J41="Saída",-N(I41),0))</f>
        <v/>
      </c>
      <c r="M41" s="54">
        <f>IF(B41="",0,IF(H41="Previsto",IF(Visao="Realizado + previsto",1,0),1))</f>
        <v/>
      </c>
      <c r="N41" s="54">
        <f>IF(OR(B41="",H41&lt;&gt;"Previsto"),"",IF(B41&lt;TODAY(),"Atrasado",IF(B41&lt;=TODAY()+7,"Vence em 7 dias","A vencer")))</f>
        <v/>
      </c>
    </row>
    <row r="42">
      <c r="B42" s="51" t="n">
        <v>46080</v>
      </c>
      <c r="C42" s="52" t="inlineStr">
        <is>
          <t>[EXEMPLO] Material de limpeza e embalagens</t>
        </is>
      </c>
      <c r="D42" s="52" t="inlineStr">
        <is>
          <t>Embalagens e material de consumo</t>
        </is>
      </c>
      <c r="E42" s="52" t="inlineStr">
        <is>
          <t>Atacadista</t>
        </is>
      </c>
      <c r="F42" s="52" t="inlineStr">
        <is>
          <t>Dinheiro</t>
        </is>
      </c>
      <c r="G42" s="52" t="inlineStr">
        <is>
          <t>Caixa (dinheiro)</t>
        </is>
      </c>
      <c r="H42" s="52" t="inlineStr">
        <is>
          <t>Realizado</t>
        </is>
      </c>
      <c r="I42" s="53" t="n">
        <v>354.04</v>
      </c>
      <c r="J42" s="54">
        <f>IF(D42="","",IFERROR(INDEX(CatTipo,MATCH(D42,CatNome,0)),"?"))</f>
        <v/>
      </c>
      <c r="K42" s="54">
        <f>IF(D42="","",IFERROR(INDEX(CatGrupo,MATCH(D42,CatNome,0)),"?"))</f>
        <v/>
      </c>
      <c r="L42" s="55">
        <f>IF(J42="Entrada",N(I42),IF(J42="Saída",-N(I42),0))</f>
        <v/>
      </c>
      <c r="M42" s="54">
        <f>IF(B42="",0,IF(H42="Previsto",IF(Visao="Realizado + previsto",1,0),1))</f>
        <v/>
      </c>
      <c r="N42" s="54">
        <f>IF(OR(B42="",H42&lt;&gt;"Previsto"),"",IF(B42&lt;TODAY(),"Atrasado",IF(B42&lt;=TODAY()+7,"Vence em 7 dias","A vencer")))</f>
        <v/>
      </c>
    </row>
    <row r="43">
      <c r="B43" s="51" t="n">
        <v>46081</v>
      </c>
      <c r="C43" s="52" t="inlineStr">
        <is>
          <t>[EXEMPLO] Taxas da maquininha e tarifa bancária</t>
        </is>
      </c>
      <c r="D43" s="52" t="inlineStr">
        <is>
          <t>Taxas de maquininha, banco e boleto</t>
        </is>
      </c>
      <c r="E43" s="52" t="inlineStr"/>
      <c r="F43" s="52" t="inlineStr">
        <is>
          <t>Débito automático</t>
        </is>
      </c>
      <c r="G43" s="52" t="inlineStr">
        <is>
          <t>Conta bancária PJ</t>
        </is>
      </c>
      <c r="H43" s="52" t="inlineStr">
        <is>
          <t>Realizado</t>
        </is>
      </c>
      <c r="I43" s="53" t="n">
        <v>436.1</v>
      </c>
      <c r="J43" s="54">
        <f>IF(D43="","",IFERROR(INDEX(CatTipo,MATCH(D43,CatNome,0)),"?"))</f>
        <v/>
      </c>
      <c r="K43" s="54">
        <f>IF(D43="","",IFERROR(INDEX(CatGrupo,MATCH(D43,CatNome,0)),"?"))</f>
        <v/>
      </c>
      <c r="L43" s="55">
        <f>IF(J43="Entrada",N(I43),IF(J43="Saída",-N(I43),0))</f>
        <v/>
      </c>
      <c r="M43" s="54">
        <f>IF(B43="",0,IF(H43="Previsto",IF(Visao="Realizado + previsto",1,0),1))</f>
        <v/>
      </c>
      <c r="N43" s="54">
        <f>IF(OR(B43="",H43&lt;&gt;"Previsto"),"",IF(B43&lt;TODAY(),"Atrasado",IF(B43&lt;=TODAY()+7,"Vence em 7 dias","A vencer")))</f>
        <v/>
      </c>
    </row>
    <row r="44">
      <c r="B44" s="51" t="n">
        <v>46084</v>
      </c>
      <c r="C44" s="52" t="inlineStr">
        <is>
          <t>[EXEMPLO] Assinatura do sistema de gestão</t>
        </is>
      </c>
      <c r="D44" s="52" t="inlineStr">
        <is>
          <t>Sistemas, apps e assinaturas</t>
        </is>
      </c>
      <c r="E44" s="52" t="inlineStr">
        <is>
          <t>Sistema PDV</t>
        </is>
      </c>
      <c r="F44" s="52" t="inlineStr">
        <is>
          <t>Cartão de crédito</t>
        </is>
      </c>
      <c r="G44" s="52" t="inlineStr">
        <is>
          <t>Conta bancária PJ</t>
        </is>
      </c>
      <c r="H44" s="52" t="inlineStr">
        <is>
          <t>Realizado</t>
        </is>
      </c>
      <c r="I44" s="53" t="n">
        <v>189.9</v>
      </c>
      <c r="J44" s="54">
        <f>IF(D44="","",IFERROR(INDEX(CatTipo,MATCH(D44,CatNome,0)),"?"))</f>
        <v/>
      </c>
      <c r="K44" s="54">
        <f>IF(D44="","",IFERROR(INDEX(CatGrupo,MATCH(D44,CatNome,0)),"?"))</f>
        <v/>
      </c>
      <c r="L44" s="55">
        <f>IF(J44="Entrada",N(I44),IF(J44="Saída",-N(I44),0))</f>
        <v/>
      </c>
      <c r="M44" s="54">
        <f>IF(B44="",0,IF(H44="Previsto",IF(Visao="Realizado + previsto",1,0),1))</f>
        <v/>
      </c>
      <c r="N44" s="54">
        <f>IF(OR(B44="",H44&lt;&gt;"Previsto"),"",IF(B44&lt;TODAY(),"Atrasado",IF(B44&lt;=TODAY()+7,"Vence em 7 dias","A vencer")))</f>
        <v/>
      </c>
    </row>
    <row r="45">
      <c r="B45" s="51" t="n">
        <v>46086</v>
      </c>
      <c r="C45" s="52" t="inlineStr">
        <is>
          <t>[EXEMPLO] Repasse da maquininha (1ª quinzena)</t>
        </is>
      </c>
      <c r="D45" s="52" t="inlineStr">
        <is>
          <t>Recebimentos de cartão (maquininha)</t>
        </is>
      </c>
      <c r="E45" s="52" t="inlineStr"/>
      <c r="F45" s="52" t="inlineStr">
        <is>
          <t>Cartão de crédito</t>
        </is>
      </c>
      <c r="G45" s="52" t="inlineStr">
        <is>
          <t>Conta bancária PJ</t>
        </is>
      </c>
      <c r="H45" s="52" t="inlineStr">
        <is>
          <t>Realizado</t>
        </is>
      </c>
      <c r="I45" s="53" t="n">
        <v>6042.28</v>
      </c>
      <c r="J45" s="54">
        <f>IF(D45="","",IFERROR(INDEX(CatTipo,MATCH(D45,CatNome,0)),"?"))</f>
        <v/>
      </c>
      <c r="K45" s="54">
        <f>IF(D45="","",IFERROR(INDEX(CatGrupo,MATCH(D45,CatNome,0)),"?"))</f>
        <v/>
      </c>
      <c r="L45" s="55">
        <f>IF(J45="Entrada",N(I45),IF(J45="Saída",-N(I45),0))</f>
        <v/>
      </c>
      <c r="M45" s="54">
        <f>IF(B45="",0,IF(H45="Previsto",IF(Visao="Realizado + previsto",1,0),1))</f>
        <v/>
      </c>
      <c r="N45" s="54">
        <f>IF(OR(B45="",H45&lt;&gt;"Previsto"),"",IF(B45&lt;TODAY(),"Atrasado",IF(B45&lt;=TODAY()+7,"Vence em 7 dias","A vencer")))</f>
        <v/>
      </c>
    </row>
    <row r="46">
      <c r="B46" s="51" t="n">
        <v>46086</v>
      </c>
      <c r="C46" s="52" t="inlineStr">
        <is>
          <t>[EXEMPLO] Aluguel da loja</t>
        </is>
      </c>
      <c r="D46" s="52" t="inlineStr">
        <is>
          <t>Aluguel e condomínio</t>
        </is>
      </c>
      <c r="E46" s="52" t="inlineStr">
        <is>
          <t>Imobiliária</t>
        </is>
      </c>
      <c r="F46" s="52" t="inlineStr">
        <is>
          <t>Boleto</t>
        </is>
      </c>
      <c r="G46" s="52" t="inlineStr">
        <is>
          <t>Conta bancária PJ</t>
        </is>
      </c>
      <c r="H46" s="52" t="inlineStr">
        <is>
          <t>Realizado</t>
        </is>
      </c>
      <c r="I46" s="53" t="n">
        <v>2800</v>
      </c>
      <c r="J46" s="54">
        <f>IF(D46="","",IFERROR(INDEX(CatTipo,MATCH(D46,CatNome,0)),"?"))</f>
        <v/>
      </c>
      <c r="K46" s="54">
        <f>IF(D46="","",IFERROR(INDEX(CatGrupo,MATCH(D46,CatNome,0)),"?"))</f>
        <v/>
      </c>
      <c r="L46" s="55">
        <f>IF(J46="Entrada",N(I46),IF(J46="Saída",-N(I46),0))</f>
        <v/>
      </c>
      <c r="M46" s="54">
        <f>IF(B46="",0,IF(H46="Previsto",IF(Visao="Realizado + previsto",1,0),1))</f>
        <v/>
      </c>
      <c r="N46" s="54">
        <f>IF(OR(B46="",H46&lt;&gt;"Previsto"),"",IF(B46&lt;TODAY(),"Atrasado",IF(B46&lt;=TODAY()+7,"Vence em 7 dias","A vencer")))</f>
        <v/>
      </c>
    </row>
    <row r="47">
      <c r="B47" s="51" t="n">
        <v>46086</v>
      </c>
      <c r="C47" s="52" t="inlineStr">
        <is>
          <t>[EXEMPLO] Folha de pagamento</t>
        </is>
      </c>
      <c r="D47" s="52" t="inlineStr">
        <is>
          <t>Salários e encargos</t>
        </is>
      </c>
      <c r="E47" s="52" t="inlineStr">
        <is>
          <t>Funcionária</t>
        </is>
      </c>
      <c r="F47" s="52" t="inlineStr">
        <is>
          <t>PIX</t>
        </is>
      </c>
      <c r="G47" s="52" t="inlineStr">
        <is>
          <t>Conta bancária PJ</t>
        </is>
      </c>
      <c r="H47" s="52" t="inlineStr">
        <is>
          <t>Realizado</t>
        </is>
      </c>
      <c r="I47" s="53" t="n">
        <v>3420</v>
      </c>
      <c r="J47" s="54">
        <f>IF(D47="","",IFERROR(INDEX(CatTipo,MATCH(D47,CatNome,0)),"?"))</f>
        <v/>
      </c>
      <c r="K47" s="54">
        <f>IF(D47="","",IFERROR(INDEX(CatGrupo,MATCH(D47,CatNome,0)),"?"))</f>
        <v/>
      </c>
      <c r="L47" s="55">
        <f>IF(J47="Entrada",N(I47),IF(J47="Saída",-N(I47),0))</f>
        <v/>
      </c>
      <c r="M47" s="54">
        <f>IF(B47="",0,IF(H47="Previsto",IF(Visao="Realizado + previsto",1,0),1))</f>
        <v/>
      </c>
      <c r="N47" s="54">
        <f>IF(OR(B47="",H47&lt;&gt;"Previsto"),"",IF(B47&lt;TODAY(),"Atrasado",IF(B47&lt;=TODAY()+7,"Vence em 7 dias","A vencer")))</f>
        <v/>
      </c>
    </row>
    <row r="48">
      <c r="B48" s="51" t="n">
        <v>46087</v>
      </c>
      <c r="C48" s="52" t="inlineStr">
        <is>
          <t>[EXEMPLO] Retirada do dono</t>
        </is>
      </c>
      <c r="D48" s="52" t="inlineStr">
        <is>
          <t>Pró-labore / retirada do dono</t>
        </is>
      </c>
      <c r="E48" s="52" t="inlineStr"/>
      <c r="F48" s="52" t="inlineStr">
        <is>
          <t>PIX</t>
        </is>
      </c>
      <c r="G48" s="52" t="inlineStr">
        <is>
          <t>Conta bancária PJ</t>
        </is>
      </c>
      <c r="H48" s="52" t="inlineStr">
        <is>
          <t>Realizado</t>
        </is>
      </c>
      <c r="I48" s="53" t="n">
        <v>3000</v>
      </c>
      <c r="J48" s="54">
        <f>IF(D48="","",IFERROR(INDEX(CatTipo,MATCH(D48,CatNome,0)),"?"))</f>
        <v/>
      </c>
      <c r="K48" s="54">
        <f>IF(D48="","",IFERROR(INDEX(CatGrupo,MATCH(D48,CatNome,0)),"?"))</f>
        <v/>
      </c>
      <c r="L48" s="55">
        <f>IF(J48="Entrada",N(I48),IF(J48="Saída",-N(I48),0))</f>
        <v/>
      </c>
      <c r="M48" s="54">
        <f>IF(B48="",0,IF(H48="Previsto",IF(Visao="Realizado + previsto",1,0),1))</f>
        <v/>
      </c>
      <c r="N48" s="54">
        <f>IF(OR(B48="",H48&lt;&gt;"Previsto"),"",IF(B48&lt;TODAY(),"Atrasado",IF(B48&lt;=TODAY()+7,"Vence em 7 dias","A vencer")))</f>
        <v/>
      </c>
    </row>
    <row r="49">
      <c r="B49" s="51" t="n">
        <v>46089</v>
      </c>
      <c r="C49" s="52" t="inlineStr">
        <is>
          <t>[EXEMPLO] Reposição de estoque</t>
        </is>
      </c>
      <c r="D49" s="52" t="inlineStr">
        <is>
          <t>Compra de mercadorias e matéria-prima</t>
        </is>
      </c>
      <c r="E49" s="52" t="inlineStr">
        <is>
          <t>Distribuidora</t>
        </is>
      </c>
      <c r="F49" s="52" t="inlineStr">
        <is>
          <t>Boleto</t>
        </is>
      </c>
      <c r="G49" s="52" t="inlineStr">
        <is>
          <t>Conta bancária PJ</t>
        </is>
      </c>
      <c r="H49" s="52" t="inlineStr">
        <is>
          <t>Realizado</t>
        </is>
      </c>
      <c r="I49" s="53" t="n">
        <v>6346.27</v>
      </c>
      <c r="J49" s="54">
        <f>IF(D49="","",IFERROR(INDEX(CatTipo,MATCH(D49,CatNome,0)),"?"))</f>
        <v/>
      </c>
      <c r="K49" s="54">
        <f>IF(D49="","",IFERROR(INDEX(CatGrupo,MATCH(D49,CatNome,0)),"?"))</f>
        <v/>
      </c>
      <c r="L49" s="55">
        <f>IF(J49="Entrada",N(I49),IF(J49="Saída",-N(I49),0))</f>
        <v/>
      </c>
      <c r="M49" s="54">
        <f>IF(B49="",0,IF(H49="Previsto",IF(Visao="Realizado + previsto",1,0),1))</f>
        <v/>
      </c>
      <c r="N49" s="54">
        <f>IF(OR(B49="",H49&lt;&gt;"Previsto"),"",IF(B49&lt;TODAY(),"Atrasado",IF(B49&lt;=TODAY()+7,"Vence em 7 dias","A vencer")))</f>
        <v/>
      </c>
    </row>
    <row r="50">
      <c r="B50" s="51" t="n">
        <v>46090</v>
      </c>
      <c r="C50" s="52" t="inlineStr">
        <is>
          <t>[EXEMPLO] Vendas em dinheiro no balcão</t>
        </is>
      </c>
      <c r="D50" s="52" t="inlineStr">
        <is>
          <t>Vendas à vista (dinheiro e PIX)</t>
        </is>
      </c>
      <c r="E50" s="52" t="inlineStr"/>
      <c r="F50" s="52" t="inlineStr">
        <is>
          <t>Dinheiro</t>
        </is>
      </c>
      <c r="G50" s="52" t="inlineStr">
        <is>
          <t>Caixa (dinheiro)</t>
        </is>
      </c>
      <c r="H50" s="52" t="inlineStr">
        <is>
          <t>Realizado</t>
        </is>
      </c>
      <c r="I50" s="53" t="n">
        <v>932.64</v>
      </c>
      <c r="J50" s="54">
        <f>IF(D50="","",IFERROR(INDEX(CatTipo,MATCH(D50,CatNome,0)),"?"))</f>
        <v/>
      </c>
      <c r="K50" s="54">
        <f>IF(D50="","",IFERROR(INDEX(CatGrupo,MATCH(D50,CatNome,0)),"?"))</f>
        <v/>
      </c>
      <c r="L50" s="55">
        <f>IF(J50="Entrada",N(I50),IF(J50="Saída",-N(I50),0))</f>
        <v/>
      </c>
      <c r="M50" s="54">
        <f>IF(B50="",0,IF(H50="Previsto",IF(Visao="Realizado + previsto",1,0),1))</f>
        <v/>
      </c>
      <c r="N50" s="54">
        <f>IF(OR(B50="",H50&lt;&gt;"Previsto"),"",IF(B50&lt;TODAY(),"Atrasado",IF(B50&lt;=TODAY()+7,"Vence em 7 dias","A vencer")))</f>
        <v/>
      </c>
    </row>
    <row r="51">
      <c r="B51" s="51" t="n">
        <v>46091</v>
      </c>
      <c r="C51" s="52" t="inlineStr">
        <is>
          <t>[EXEMPLO] Vendas PIX (1ª quinzena)</t>
        </is>
      </c>
      <c r="D51" s="52" t="inlineStr">
        <is>
          <t>Vendas à vista (dinheiro e PIX)</t>
        </is>
      </c>
      <c r="E51" s="52" t="inlineStr"/>
      <c r="F51" s="52" t="inlineStr">
        <is>
          <t>PIX</t>
        </is>
      </c>
      <c r="G51" s="52" t="inlineStr">
        <is>
          <t>Conta bancária PJ</t>
        </is>
      </c>
      <c r="H51" s="52" t="inlineStr">
        <is>
          <t>Realizado</t>
        </is>
      </c>
      <c r="I51" s="53" t="n">
        <v>5336.46</v>
      </c>
      <c r="J51" s="54">
        <f>IF(D51="","",IFERROR(INDEX(CatTipo,MATCH(D51,CatNome,0)),"?"))</f>
        <v/>
      </c>
      <c r="K51" s="54">
        <f>IF(D51="","",IFERROR(INDEX(CatGrupo,MATCH(D51,CatNome,0)),"?"))</f>
        <v/>
      </c>
      <c r="L51" s="55">
        <f>IF(J51="Entrada",N(I51),IF(J51="Saída",-N(I51),0))</f>
        <v/>
      </c>
      <c r="M51" s="54">
        <f>IF(B51="",0,IF(H51="Previsto",IF(Visao="Realizado + previsto",1,0),1))</f>
        <v/>
      </c>
      <c r="N51" s="54">
        <f>IF(OR(B51="",H51&lt;&gt;"Previsto"),"",IF(B51&lt;TODAY(),"Atrasado",IF(B51&lt;=TODAY()+7,"Vence em 7 dias","A vencer")))</f>
        <v/>
      </c>
    </row>
    <row r="52">
      <c r="B52" s="51" t="n">
        <v>46091</v>
      </c>
      <c r="C52" s="52" t="inlineStr">
        <is>
          <t>[EXEMPLO] Mensalidade da contabilidade</t>
        </is>
      </c>
      <c r="D52" s="52" t="inlineStr">
        <is>
          <t>Contabilidade</t>
        </is>
      </c>
      <c r="E52" s="52" t="inlineStr">
        <is>
          <t>Contabilidade online</t>
        </is>
      </c>
      <c r="F52" s="52" t="inlineStr">
        <is>
          <t>Boleto</t>
        </is>
      </c>
      <c r="G52" s="52" t="inlineStr">
        <is>
          <t>Conta bancária PJ</t>
        </is>
      </c>
      <c r="H52" s="52" t="inlineStr">
        <is>
          <t>Realizado</t>
        </is>
      </c>
      <c r="I52" s="53" t="n">
        <v>349</v>
      </c>
      <c r="J52" s="54">
        <f>IF(D52="","",IFERROR(INDEX(CatTipo,MATCH(D52,CatNome,0)),"?"))</f>
        <v/>
      </c>
      <c r="K52" s="54">
        <f>IF(D52="","",IFERROR(INDEX(CatGrupo,MATCH(D52,CatNome,0)),"?"))</f>
        <v/>
      </c>
      <c r="L52" s="55">
        <f>IF(J52="Entrada",N(I52),IF(J52="Saída",-N(I52),0))</f>
        <v/>
      </c>
      <c r="M52" s="54">
        <f>IF(B52="",0,IF(H52="Previsto",IF(Visao="Realizado + previsto",1,0),1))</f>
        <v/>
      </c>
      <c r="N52" s="54">
        <f>IF(OR(B52="",H52&lt;&gt;"Previsto"),"",IF(B52&lt;TODAY(),"Atrasado",IF(B52&lt;=TODAY()+7,"Vence em 7 dias","A vencer")))</f>
        <v/>
      </c>
    </row>
    <row r="53">
      <c r="B53" s="51" t="n">
        <v>46093</v>
      </c>
      <c r="C53" s="52" t="inlineStr">
        <is>
          <t>[EXEMPLO] Energia, água e internet</t>
        </is>
      </c>
      <c r="D53" s="52" t="inlineStr">
        <is>
          <t>Água, luz, internet e telefone</t>
        </is>
      </c>
      <c r="E53" s="52" t="inlineStr"/>
      <c r="F53" s="52" t="inlineStr">
        <is>
          <t>Débito automático</t>
        </is>
      </c>
      <c r="G53" s="52" t="inlineStr">
        <is>
          <t>Conta bancária PJ</t>
        </is>
      </c>
      <c r="H53" s="52" t="inlineStr">
        <is>
          <t>Realizado</t>
        </is>
      </c>
      <c r="I53" s="53" t="n">
        <v>678.59</v>
      </c>
      <c r="J53" s="54">
        <f>IF(D53="","",IFERROR(INDEX(CatTipo,MATCH(D53,CatNome,0)),"?"))</f>
        <v/>
      </c>
      <c r="K53" s="54">
        <f>IF(D53="","",IFERROR(INDEX(CatGrupo,MATCH(D53,CatNome,0)),"?"))</f>
        <v/>
      </c>
      <c r="L53" s="55">
        <f>IF(J53="Entrada",N(I53),IF(J53="Saída",-N(I53),0))</f>
        <v/>
      </c>
      <c r="M53" s="54">
        <f>IF(B53="",0,IF(H53="Previsto",IF(Visao="Realizado + previsto",1,0),1))</f>
        <v/>
      </c>
      <c r="N53" s="54">
        <f>IF(OR(B53="",H53&lt;&gt;"Previsto"),"",IF(B53&lt;TODAY(),"Atrasado",IF(B53&lt;=TODAY()+7,"Vence em 7 dias","A vencer")))</f>
        <v/>
      </c>
    </row>
    <row r="54">
      <c r="B54" s="51" t="n">
        <v>46095</v>
      </c>
      <c r="C54" s="52" t="inlineStr">
        <is>
          <t>[EXEMPLO] Freezer novo para a loja</t>
        </is>
      </c>
      <c r="D54" s="52" t="inlineStr">
        <is>
          <t>Compra de equipamentos, móveis e reformas</t>
        </is>
      </c>
      <c r="E54" s="52" t="inlineStr">
        <is>
          <t>Loja de equipamentos</t>
        </is>
      </c>
      <c r="F54" s="52" t="inlineStr">
        <is>
          <t>Cartão de crédito</t>
        </is>
      </c>
      <c r="G54" s="52" t="inlineStr">
        <is>
          <t>Conta bancária PJ</t>
        </is>
      </c>
      <c r="H54" s="52" t="inlineStr">
        <is>
          <t>Realizado</t>
        </is>
      </c>
      <c r="I54" s="53" t="n">
        <v>4590</v>
      </c>
      <c r="J54" s="54">
        <f>IF(D54="","",IFERROR(INDEX(CatTipo,MATCH(D54,CatNome,0)),"?"))</f>
        <v/>
      </c>
      <c r="K54" s="54">
        <f>IF(D54="","",IFERROR(INDEX(CatGrupo,MATCH(D54,CatNome,0)),"?"))</f>
        <v/>
      </c>
      <c r="L54" s="55">
        <f>IF(J54="Entrada",N(I54),IF(J54="Saída",-N(I54),0))</f>
        <v/>
      </c>
      <c r="M54" s="54">
        <f>IF(B54="",0,IF(H54="Previsto",IF(Visao="Realizado + previsto",1,0),1))</f>
        <v/>
      </c>
      <c r="N54" s="54">
        <f>IF(OR(B54="",H54&lt;&gt;"Previsto"),"",IF(B54&lt;TODAY(),"Atrasado",IF(B54&lt;=TODAY()+7,"Vence em 7 dias","A vencer")))</f>
        <v/>
      </c>
    </row>
    <row r="55">
      <c r="B55" s="51" t="n">
        <v>46096</v>
      </c>
      <c r="C55" s="52" t="inlineStr">
        <is>
          <t>[EXEMPLO] Recebimento de clientes no boleto</t>
        </is>
      </c>
      <c r="D55" s="52" t="inlineStr">
        <is>
          <t>Recebimento de clientes a prazo</t>
        </is>
      </c>
      <c r="E55" s="52" t="inlineStr">
        <is>
          <t>Clientes PJ</t>
        </is>
      </c>
      <c r="F55" s="52" t="inlineStr">
        <is>
          <t>Boleto</t>
        </is>
      </c>
      <c r="G55" s="52" t="inlineStr">
        <is>
          <t>Conta bancária PJ</t>
        </is>
      </c>
      <c r="H55" s="52" t="inlineStr">
        <is>
          <t>Realizado</t>
        </is>
      </c>
      <c r="I55" s="53" t="n">
        <v>1506.74</v>
      </c>
      <c r="J55" s="54">
        <f>IF(D55="","",IFERROR(INDEX(CatTipo,MATCH(D55,CatNome,0)),"?"))</f>
        <v/>
      </c>
      <c r="K55" s="54">
        <f>IF(D55="","",IFERROR(INDEX(CatGrupo,MATCH(D55,CatNome,0)),"?"))</f>
        <v/>
      </c>
      <c r="L55" s="55">
        <f>IF(J55="Entrada",N(I55),IF(J55="Saída",-N(I55),0))</f>
        <v/>
      </c>
      <c r="M55" s="54">
        <f>IF(B55="",0,IF(H55="Previsto",IF(Visao="Realizado + previsto",1,0),1))</f>
        <v/>
      </c>
      <c r="N55" s="54">
        <f>IF(OR(B55="",H55&lt;&gt;"Previsto"),"",IF(B55&lt;TODAY(),"Atrasado",IF(B55&lt;=TODAY()+7,"Vence em 7 dias","A vencer")))</f>
        <v/>
      </c>
    </row>
    <row r="56">
      <c r="B56" s="51" t="n">
        <v>46096</v>
      </c>
      <c r="C56" s="52" t="inlineStr">
        <is>
          <t>[EXEMPLO] Anúncios no Instagram</t>
        </is>
      </c>
      <c r="D56" s="52" t="inlineStr">
        <is>
          <t>Marketing e anúncios</t>
        </is>
      </c>
      <c r="E56" s="52" t="inlineStr">
        <is>
          <t>Meta</t>
        </is>
      </c>
      <c r="F56" s="52" t="inlineStr">
        <is>
          <t>Cartão de crédito</t>
        </is>
      </c>
      <c r="G56" s="52" t="inlineStr">
        <is>
          <t>Conta bancária PJ</t>
        </is>
      </c>
      <c r="H56" s="52" t="inlineStr">
        <is>
          <t>Realizado</t>
        </is>
      </c>
      <c r="I56" s="53" t="n">
        <v>420.86</v>
      </c>
      <c r="J56" s="54">
        <f>IF(D56="","",IFERROR(INDEX(CatTipo,MATCH(D56,CatNome,0)),"?"))</f>
        <v/>
      </c>
      <c r="K56" s="54">
        <f>IF(D56="","",IFERROR(INDEX(CatGrupo,MATCH(D56,CatNome,0)),"?"))</f>
        <v/>
      </c>
      <c r="L56" s="55">
        <f>IF(J56="Entrada",N(I56),IF(J56="Saída",-N(I56),0))</f>
        <v/>
      </c>
      <c r="M56" s="54">
        <f>IF(B56="",0,IF(H56="Previsto",IF(Visao="Realizado + previsto",1,0),1))</f>
        <v/>
      </c>
      <c r="N56" s="54">
        <f>IF(OR(B56="",H56&lt;&gt;"Previsto"),"",IF(B56&lt;TODAY(),"Atrasado",IF(B56&lt;=TODAY()+7,"Vence em 7 dias","A vencer")))</f>
        <v/>
      </c>
    </row>
    <row r="57">
      <c r="B57" s="51" t="n">
        <v>46101</v>
      </c>
      <c r="C57" s="52" t="inlineStr">
        <is>
          <t>[EXEMPLO] Repasse da maquininha (2ª quinzena)</t>
        </is>
      </c>
      <c r="D57" s="52" t="inlineStr">
        <is>
          <t>Recebimentos de cartão (maquininha)</t>
        </is>
      </c>
      <c r="E57" s="52" t="inlineStr"/>
      <c r="F57" s="52" t="inlineStr">
        <is>
          <t>Cartão de crédito</t>
        </is>
      </c>
      <c r="G57" s="52" t="inlineStr">
        <is>
          <t>Conta bancária PJ</t>
        </is>
      </c>
      <c r="H57" s="52" t="inlineStr">
        <is>
          <t>Realizado</t>
        </is>
      </c>
      <c r="I57" s="53" t="n">
        <v>6334.99</v>
      </c>
      <c r="J57" s="54">
        <f>IF(D57="","",IFERROR(INDEX(CatTipo,MATCH(D57,CatNome,0)),"?"))</f>
        <v/>
      </c>
      <c r="K57" s="54">
        <f>IF(D57="","",IFERROR(INDEX(CatGrupo,MATCH(D57,CatNome,0)),"?"))</f>
        <v/>
      </c>
      <c r="L57" s="55">
        <f>IF(J57="Entrada",N(I57),IF(J57="Saída",-N(I57),0))</f>
        <v/>
      </c>
      <c r="M57" s="54">
        <f>IF(B57="",0,IF(H57="Previsto",IF(Visao="Realizado + previsto",1,0),1))</f>
        <v/>
      </c>
      <c r="N57" s="54">
        <f>IF(OR(B57="",H57&lt;&gt;"Previsto"),"",IF(B57&lt;TODAY(),"Atrasado",IF(B57&lt;=TODAY()+7,"Vence em 7 dias","A vencer")))</f>
        <v/>
      </c>
    </row>
    <row r="58">
      <c r="B58" s="51" t="n">
        <v>46101</v>
      </c>
      <c r="C58" s="52" t="inlineStr">
        <is>
          <t>[EXEMPLO] Guia de impostos</t>
        </is>
      </c>
      <c r="D58" s="52" t="inlineStr">
        <is>
          <t>Impostos (DAS, Simples e outros)</t>
        </is>
      </c>
      <c r="E58" s="52" t="inlineStr">
        <is>
          <t>Receita Federal</t>
        </is>
      </c>
      <c r="F58" s="52" t="inlineStr">
        <is>
          <t>Boleto</t>
        </is>
      </c>
      <c r="G58" s="52" t="inlineStr">
        <is>
          <t>Conta bancária PJ</t>
        </is>
      </c>
      <c r="H58" s="52" t="inlineStr">
        <is>
          <t>Realizado</t>
        </is>
      </c>
      <c r="I58" s="53" t="n">
        <v>1354.12</v>
      </c>
      <c r="J58" s="54">
        <f>IF(D58="","",IFERROR(INDEX(CatTipo,MATCH(D58,CatNome,0)),"?"))</f>
        <v/>
      </c>
      <c r="K58" s="54">
        <f>IF(D58="","",IFERROR(INDEX(CatGrupo,MATCH(D58,CatNome,0)),"?"))</f>
        <v/>
      </c>
      <c r="L58" s="55">
        <f>IF(J58="Entrada",N(I58),IF(J58="Saída",-N(I58),0))</f>
        <v/>
      </c>
      <c r="M58" s="54">
        <f>IF(B58="",0,IF(H58="Previsto",IF(Visao="Realizado + previsto",1,0),1))</f>
        <v/>
      </c>
      <c r="N58" s="54">
        <f>IF(OR(B58="",H58&lt;&gt;"Previsto"),"",IF(B58&lt;TODAY(),"Atrasado",IF(B58&lt;=TODAY()+7,"Vence em 7 dias","A vencer")))</f>
        <v/>
      </c>
    </row>
    <row r="59">
      <c r="B59" s="51" t="n">
        <v>46103</v>
      </c>
      <c r="C59" s="52" t="inlineStr">
        <is>
          <t>[EXEMPLO] Reposição de estoque</t>
        </is>
      </c>
      <c r="D59" s="52" t="inlineStr">
        <is>
          <t>Compra de mercadorias e matéria-prima</t>
        </is>
      </c>
      <c r="E59" s="52" t="inlineStr">
        <is>
          <t>Distribuidora</t>
        </is>
      </c>
      <c r="F59" s="52" t="inlineStr">
        <is>
          <t>Boleto</t>
        </is>
      </c>
      <c r="G59" s="52" t="inlineStr">
        <is>
          <t>Conta bancária PJ</t>
        </is>
      </c>
      <c r="H59" s="52" t="inlineStr">
        <is>
          <t>Realizado</t>
        </is>
      </c>
      <c r="I59" s="53" t="n">
        <v>5479.33</v>
      </c>
      <c r="J59" s="54">
        <f>IF(D59="","",IFERROR(INDEX(CatTipo,MATCH(D59,CatNome,0)),"?"))</f>
        <v/>
      </c>
      <c r="K59" s="54">
        <f>IF(D59="","",IFERROR(INDEX(CatGrupo,MATCH(D59,CatNome,0)),"?"))</f>
        <v/>
      </c>
      <c r="L59" s="55">
        <f>IF(J59="Entrada",N(I59),IF(J59="Saída",-N(I59),0))</f>
        <v/>
      </c>
      <c r="M59" s="54">
        <f>IF(B59="",0,IF(H59="Previsto",IF(Visao="Realizado + previsto",1,0),1))</f>
        <v/>
      </c>
      <c r="N59" s="54">
        <f>IF(OR(B59="",H59&lt;&gt;"Previsto"),"",IF(B59&lt;TODAY(),"Atrasado",IF(B59&lt;=TODAY()+7,"Vence em 7 dias","A vencer")))</f>
        <v/>
      </c>
    </row>
    <row r="60">
      <c r="B60" s="51" t="n">
        <v>46106</v>
      </c>
      <c r="C60" s="52" t="inlineStr">
        <is>
          <t>[EXEMPLO] Vendas PIX (2ª quinzena)</t>
        </is>
      </c>
      <c r="D60" s="52" t="inlineStr">
        <is>
          <t>Vendas à vista (dinheiro e PIX)</t>
        </is>
      </c>
      <c r="E60" s="52" t="inlineStr"/>
      <c r="F60" s="52" t="inlineStr">
        <is>
          <t>PIX</t>
        </is>
      </c>
      <c r="G60" s="52" t="inlineStr">
        <is>
          <t>Conta bancária PJ</t>
        </is>
      </c>
      <c r="H60" s="52" t="inlineStr">
        <is>
          <t>Realizado</t>
        </is>
      </c>
      <c r="I60" s="53" t="n">
        <v>4151.15</v>
      </c>
      <c r="J60" s="54">
        <f>IF(D60="","",IFERROR(INDEX(CatTipo,MATCH(D60,CatNome,0)),"?"))</f>
        <v/>
      </c>
      <c r="K60" s="54">
        <f>IF(D60="","",IFERROR(INDEX(CatGrupo,MATCH(D60,CatNome,0)),"?"))</f>
        <v/>
      </c>
      <c r="L60" s="55">
        <f>IF(J60="Entrada",N(I60),IF(J60="Saída",-N(I60),0))</f>
        <v/>
      </c>
      <c r="M60" s="54">
        <f>IF(B60="",0,IF(H60="Previsto",IF(Visao="Realizado + previsto",1,0),1))</f>
        <v/>
      </c>
      <c r="N60" s="54">
        <f>IF(OR(B60="",H60&lt;&gt;"Previsto"),"",IF(B60&lt;TODAY(),"Atrasado",IF(B60&lt;=TODAY()+7,"Vence em 7 dias","A vencer")))</f>
        <v/>
      </c>
    </row>
    <row r="61">
      <c r="B61" s="51" t="n">
        <v>46107</v>
      </c>
      <c r="C61" s="52" t="inlineStr">
        <is>
          <t>[EXEMPLO] Frete de entregas</t>
        </is>
      </c>
      <c r="D61" s="52" t="inlineStr">
        <is>
          <t>Transporte, frete e combustível</t>
        </is>
      </c>
      <c r="E61" s="52" t="inlineStr">
        <is>
          <t>Motoboy</t>
        </is>
      </c>
      <c r="F61" s="52" t="inlineStr">
        <is>
          <t>Dinheiro</t>
        </is>
      </c>
      <c r="G61" s="52" t="inlineStr">
        <is>
          <t>Caixa (dinheiro)</t>
        </is>
      </c>
      <c r="H61" s="52" t="inlineStr">
        <is>
          <t>Realizado</t>
        </is>
      </c>
      <c r="I61" s="53" t="n">
        <v>384.68</v>
      </c>
      <c r="J61" s="54">
        <f>IF(D61="","",IFERROR(INDEX(CatTipo,MATCH(D61,CatNome,0)),"?"))</f>
        <v/>
      </c>
      <c r="K61" s="54">
        <f>IF(D61="","",IFERROR(INDEX(CatGrupo,MATCH(D61,CatNome,0)),"?"))</f>
        <v/>
      </c>
      <c r="L61" s="55">
        <f>IF(J61="Entrada",N(I61),IF(J61="Saída",-N(I61),0))</f>
        <v/>
      </c>
      <c r="M61" s="54">
        <f>IF(B61="",0,IF(H61="Previsto",IF(Visao="Realizado + previsto",1,0),1))</f>
        <v/>
      </c>
      <c r="N61" s="54">
        <f>IF(OR(B61="",H61&lt;&gt;"Previsto"),"",IF(B61&lt;TODAY(),"Atrasado",IF(B61&lt;=TODAY()+7,"Vence em 7 dias","A vencer")))</f>
        <v/>
      </c>
    </row>
    <row r="62">
      <c r="B62" s="51" t="n">
        <v>46108</v>
      </c>
      <c r="C62" s="52" t="inlineStr">
        <is>
          <t>[EXEMPLO] Material de limpeza e embalagens</t>
        </is>
      </c>
      <c r="D62" s="52" t="inlineStr">
        <is>
          <t>Embalagens e material de consumo</t>
        </is>
      </c>
      <c r="E62" s="52" t="inlineStr">
        <is>
          <t>Atacadista</t>
        </is>
      </c>
      <c r="F62" s="52" t="inlineStr">
        <is>
          <t>Dinheiro</t>
        </is>
      </c>
      <c r="G62" s="52" t="inlineStr">
        <is>
          <t>Caixa (dinheiro)</t>
        </is>
      </c>
      <c r="H62" s="52" t="inlineStr">
        <is>
          <t>Realizado</t>
        </is>
      </c>
      <c r="I62" s="53" t="n">
        <v>388.76</v>
      </c>
      <c r="J62" s="54">
        <f>IF(D62="","",IFERROR(INDEX(CatTipo,MATCH(D62,CatNome,0)),"?"))</f>
        <v/>
      </c>
      <c r="K62" s="54">
        <f>IF(D62="","",IFERROR(INDEX(CatGrupo,MATCH(D62,CatNome,0)),"?"))</f>
        <v/>
      </c>
      <c r="L62" s="55">
        <f>IF(J62="Entrada",N(I62),IF(J62="Saída",-N(I62),0))</f>
        <v/>
      </c>
      <c r="M62" s="54">
        <f>IF(B62="",0,IF(H62="Previsto",IF(Visao="Realizado + previsto",1,0),1))</f>
        <v/>
      </c>
      <c r="N62" s="54">
        <f>IF(OR(B62="",H62&lt;&gt;"Previsto"),"",IF(B62&lt;TODAY(),"Atrasado",IF(B62&lt;=TODAY()+7,"Vence em 7 dias","A vencer")))</f>
        <v/>
      </c>
    </row>
    <row r="63">
      <c r="B63" s="51" t="n">
        <v>46109</v>
      </c>
      <c r="C63" s="52" t="inlineStr">
        <is>
          <t>[EXEMPLO] Taxas da maquininha e tarifa bancária</t>
        </is>
      </c>
      <c r="D63" s="52" t="inlineStr">
        <is>
          <t>Taxas de maquininha, banco e boleto</t>
        </is>
      </c>
      <c r="E63" s="52" t="inlineStr"/>
      <c r="F63" s="52" t="inlineStr">
        <is>
          <t>Débito automático</t>
        </is>
      </c>
      <c r="G63" s="52" t="inlineStr">
        <is>
          <t>Conta bancária PJ</t>
        </is>
      </c>
      <c r="H63" s="52" t="inlineStr">
        <is>
          <t>Realizado</t>
        </is>
      </c>
      <c r="I63" s="53" t="n">
        <v>368.97</v>
      </c>
      <c r="J63" s="54">
        <f>IF(D63="","",IFERROR(INDEX(CatTipo,MATCH(D63,CatNome,0)),"?"))</f>
        <v/>
      </c>
      <c r="K63" s="54">
        <f>IF(D63="","",IFERROR(INDEX(CatGrupo,MATCH(D63,CatNome,0)),"?"))</f>
        <v/>
      </c>
      <c r="L63" s="55">
        <f>IF(J63="Entrada",N(I63),IF(J63="Saída",-N(I63),0))</f>
        <v/>
      </c>
      <c r="M63" s="54">
        <f>IF(B63="",0,IF(H63="Previsto",IF(Visao="Realizado + previsto",1,0),1))</f>
        <v/>
      </c>
      <c r="N63" s="54">
        <f>IF(OR(B63="",H63&lt;&gt;"Previsto"),"",IF(B63&lt;TODAY(),"Atrasado",IF(B63&lt;=TODAY()+7,"Vence em 7 dias","A vencer")))</f>
        <v/>
      </c>
    </row>
    <row r="64">
      <c r="B64" s="51" t="n">
        <v>46115</v>
      </c>
      <c r="C64" s="52" t="inlineStr">
        <is>
          <t>[EXEMPLO] Assinatura do sistema de gestão</t>
        </is>
      </c>
      <c r="D64" s="52" t="inlineStr">
        <is>
          <t>Sistemas, apps e assinaturas</t>
        </is>
      </c>
      <c r="E64" s="52" t="inlineStr">
        <is>
          <t>Sistema PDV</t>
        </is>
      </c>
      <c r="F64" s="52" t="inlineStr">
        <is>
          <t>Cartão de crédito</t>
        </is>
      </c>
      <c r="G64" s="52" t="inlineStr">
        <is>
          <t>Conta bancária PJ</t>
        </is>
      </c>
      <c r="H64" s="52" t="inlineStr">
        <is>
          <t>Realizado</t>
        </is>
      </c>
      <c r="I64" s="53" t="n">
        <v>189.9</v>
      </c>
      <c r="J64" s="54">
        <f>IF(D64="","",IFERROR(INDEX(CatTipo,MATCH(D64,CatNome,0)),"?"))</f>
        <v/>
      </c>
      <c r="K64" s="54">
        <f>IF(D64="","",IFERROR(INDEX(CatGrupo,MATCH(D64,CatNome,0)),"?"))</f>
        <v/>
      </c>
      <c r="L64" s="55">
        <f>IF(J64="Entrada",N(I64),IF(J64="Saída",-N(I64),0))</f>
        <v/>
      </c>
      <c r="M64" s="54">
        <f>IF(B64="",0,IF(H64="Previsto",IF(Visao="Realizado + previsto",1,0),1))</f>
        <v/>
      </c>
      <c r="N64" s="54">
        <f>IF(OR(B64="",H64&lt;&gt;"Previsto"),"",IF(B64&lt;TODAY(),"Atrasado",IF(B64&lt;=TODAY()+7,"Vence em 7 dias","A vencer")))</f>
        <v/>
      </c>
    </row>
    <row r="65">
      <c r="B65" s="51" t="n">
        <v>46117</v>
      </c>
      <c r="C65" s="52" t="inlineStr">
        <is>
          <t>[EXEMPLO] Repasse da maquininha (1ª quinzena)</t>
        </is>
      </c>
      <c r="D65" s="52" t="inlineStr">
        <is>
          <t>Recebimentos de cartão (maquininha)</t>
        </is>
      </c>
      <c r="E65" s="52" t="inlineStr"/>
      <c r="F65" s="52" t="inlineStr">
        <is>
          <t>Cartão de crédito</t>
        </is>
      </c>
      <c r="G65" s="52" t="inlineStr">
        <is>
          <t>Conta bancária PJ</t>
        </is>
      </c>
      <c r="H65" s="52" t="inlineStr">
        <is>
          <t>Realizado</t>
        </is>
      </c>
      <c r="I65" s="53" t="n">
        <v>7514.44</v>
      </c>
      <c r="J65" s="54">
        <f>IF(D65="","",IFERROR(INDEX(CatTipo,MATCH(D65,CatNome,0)),"?"))</f>
        <v/>
      </c>
      <c r="K65" s="54">
        <f>IF(D65="","",IFERROR(INDEX(CatGrupo,MATCH(D65,CatNome,0)),"?"))</f>
        <v/>
      </c>
      <c r="L65" s="55">
        <f>IF(J65="Entrada",N(I65),IF(J65="Saída",-N(I65),0))</f>
        <v/>
      </c>
      <c r="M65" s="54">
        <f>IF(B65="",0,IF(H65="Previsto",IF(Visao="Realizado + previsto",1,0),1))</f>
        <v/>
      </c>
      <c r="N65" s="54">
        <f>IF(OR(B65="",H65&lt;&gt;"Previsto"),"",IF(B65&lt;TODAY(),"Atrasado",IF(B65&lt;=TODAY()+7,"Vence em 7 dias","A vencer")))</f>
        <v/>
      </c>
    </row>
    <row r="66">
      <c r="B66" s="51" t="n">
        <v>46117</v>
      </c>
      <c r="C66" s="52" t="inlineStr">
        <is>
          <t>[EXEMPLO] Aluguel da loja</t>
        </is>
      </c>
      <c r="D66" s="52" t="inlineStr">
        <is>
          <t>Aluguel e condomínio</t>
        </is>
      </c>
      <c r="E66" s="52" t="inlineStr">
        <is>
          <t>Imobiliária</t>
        </is>
      </c>
      <c r="F66" s="52" t="inlineStr">
        <is>
          <t>Boleto</t>
        </is>
      </c>
      <c r="G66" s="52" t="inlineStr">
        <is>
          <t>Conta bancária PJ</t>
        </is>
      </c>
      <c r="H66" s="52" t="inlineStr">
        <is>
          <t>Realizado</t>
        </is>
      </c>
      <c r="I66" s="53" t="n">
        <v>2800</v>
      </c>
      <c r="J66" s="54">
        <f>IF(D66="","",IFERROR(INDEX(CatTipo,MATCH(D66,CatNome,0)),"?"))</f>
        <v/>
      </c>
      <c r="K66" s="54">
        <f>IF(D66="","",IFERROR(INDEX(CatGrupo,MATCH(D66,CatNome,0)),"?"))</f>
        <v/>
      </c>
      <c r="L66" s="55">
        <f>IF(J66="Entrada",N(I66),IF(J66="Saída",-N(I66),0))</f>
        <v/>
      </c>
      <c r="M66" s="54">
        <f>IF(B66="",0,IF(H66="Previsto",IF(Visao="Realizado + previsto",1,0),1))</f>
        <v/>
      </c>
      <c r="N66" s="54">
        <f>IF(OR(B66="",H66&lt;&gt;"Previsto"),"",IF(B66&lt;TODAY(),"Atrasado",IF(B66&lt;=TODAY()+7,"Vence em 7 dias","A vencer")))</f>
        <v/>
      </c>
    </row>
    <row r="67">
      <c r="B67" s="51" t="n">
        <v>46117</v>
      </c>
      <c r="C67" s="52" t="inlineStr">
        <is>
          <t>[EXEMPLO] Folha de pagamento</t>
        </is>
      </c>
      <c r="D67" s="52" t="inlineStr">
        <is>
          <t>Salários e encargos</t>
        </is>
      </c>
      <c r="E67" s="52" t="inlineStr">
        <is>
          <t>Funcionária</t>
        </is>
      </c>
      <c r="F67" s="52" t="inlineStr">
        <is>
          <t>PIX</t>
        </is>
      </c>
      <c r="G67" s="52" t="inlineStr">
        <is>
          <t>Conta bancária PJ</t>
        </is>
      </c>
      <c r="H67" s="52" t="inlineStr">
        <is>
          <t>Realizado</t>
        </is>
      </c>
      <c r="I67" s="53" t="n">
        <v>3420</v>
      </c>
      <c r="J67" s="54">
        <f>IF(D67="","",IFERROR(INDEX(CatTipo,MATCH(D67,CatNome,0)),"?"))</f>
        <v/>
      </c>
      <c r="K67" s="54">
        <f>IF(D67="","",IFERROR(INDEX(CatGrupo,MATCH(D67,CatNome,0)),"?"))</f>
        <v/>
      </c>
      <c r="L67" s="55">
        <f>IF(J67="Entrada",N(I67),IF(J67="Saída",-N(I67),0))</f>
        <v/>
      </c>
      <c r="M67" s="54">
        <f>IF(B67="",0,IF(H67="Previsto",IF(Visao="Realizado + previsto",1,0),1))</f>
        <v/>
      </c>
      <c r="N67" s="54">
        <f>IF(OR(B67="",H67&lt;&gt;"Previsto"),"",IF(B67&lt;TODAY(),"Atrasado",IF(B67&lt;=TODAY()+7,"Vence em 7 dias","A vencer")))</f>
        <v/>
      </c>
    </row>
    <row r="68">
      <c r="B68" s="51" t="n">
        <v>46118</v>
      </c>
      <c r="C68" s="52" t="inlineStr">
        <is>
          <t>[EXEMPLO] Retirada do dono</t>
        </is>
      </c>
      <c r="D68" s="52" t="inlineStr">
        <is>
          <t>Pró-labore / retirada do dono</t>
        </is>
      </c>
      <c r="E68" s="52" t="inlineStr"/>
      <c r="F68" s="52" t="inlineStr">
        <is>
          <t>PIX</t>
        </is>
      </c>
      <c r="G68" s="52" t="inlineStr">
        <is>
          <t>Conta bancária PJ</t>
        </is>
      </c>
      <c r="H68" s="52" t="inlineStr">
        <is>
          <t>Realizado</t>
        </is>
      </c>
      <c r="I68" s="53" t="n">
        <v>3000</v>
      </c>
      <c r="J68" s="54">
        <f>IF(D68="","",IFERROR(INDEX(CatTipo,MATCH(D68,CatNome,0)),"?"))</f>
        <v/>
      </c>
      <c r="K68" s="54">
        <f>IF(D68="","",IFERROR(INDEX(CatGrupo,MATCH(D68,CatNome,0)),"?"))</f>
        <v/>
      </c>
      <c r="L68" s="55">
        <f>IF(J68="Entrada",N(I68),IF(J68="Saída",-N(I68),0))</f>
        <v/>
      </c>
      <c r="M68" s="54">
        <f>IF(B68="",0,IF(H68="Previsto",IF(Visao="Realizado + previsto",1,0),1))</f>
        <v/>
      </c>
      <c r="N68" s="54">
        <f>IF(OR(B68="",H68&lt;&gt;"Previsto"),"",IF(B68&lt;TODAY(),"Atrasado",IF(B68&lt;=TODAY()+7,"Vence em 7 dias","A vencer")))</f>
        <v/>
      </c>
    </row>
    <row r="69">
      <c r="B69" s="51" t="n">
        <v>46120</v>
      </c>
      <c r="C69" s="52" t="inlineStr">
        <is>
          <t>[EXEMPLO] Reposição de estoque</t>
        </is>
      </c>
      <c r="D69" s="52" t="inlineStr">
        <is>
          <t>Compra de mercadorias e matéria-prima</t>
        </is>
      </c>
      <c r="E69" s="52" t="inlineStr">
        <is>
          <t>Distribuidora</t>
        </is>
      </c>
      <c r="F69" s="52" t="inlineStr">
        <is>
          <t>Boleto</t>
        </is>
      </c>
      <c r="G69" s="52" t="inlineStr">
        <is>
          <t>Conta bancária PJ</t>
        </is>
      </c>
      <c r="H69" s="52" t="inlineStr">
        <is>
          <t>Realizado</t>
        </is>
      </c>
      <c r="I69" s="53" t="n">
        <v>5813.42</v>
      </c>
      <c r="J69" s="54">
        <f>IF(D69="","",IFERROR(INDEX(CatTipo,MATCH(D69,CatNome,0)),"?"))</f>
        <v/>
      </c>
      <c r="K69" s="54">
        <f>IF(D69="","",IFERROR(INDEX(CatGrupo,MATCH(D69,CatNome,0)),"?"))</f>
        <v/>
      </c>
      <c r="L69" s="55">
        <f>IF(J69="Entrada",N(I69),IF(J69="Saída",-N(I69),0))</f>
        <v/>
      </c>
      <c r="M69" s="54">
        <f>IF(B69="",0,IF(H69="Previsto",IF(Visao="Realizado + previsto",1,0),1))</f>
        <v/>
      </c>
      <c r="N69" s="54">
        <f>IF(OR(B69="",H69&lt;&gt;"Previsto"),"",IF(B69&lt;TODAY(),"Atrasado",IF(B69&lt;=TODAY()+7,"Vence em 7 dias","A vencer")))</f>
        <v/>
      </c>
    </row>
    <row r="70">
      <c r="B70" s="51" t="n">
        <v>46121</v>
      </c>
      <c r="C70" s="52" t="inlineStr">
        <is>
          <t>[EXEMPLO] Vendas em dinheiro no balcão</t>
        </is>
      </c>
      <c r="D70" s="52" t="inlineStr">
        <is>
          <t>Vendas à vista (dinheiro e PIX)</t>
        </is>
      </c>
      <c r="E70" s="52" t="inlineStr"/>
      <c r="F70" s="52" t="inlineStr">
        <is>
          <t>Dinheiro</t>
        </is>
      </c>
      <c r="G70" s="52" t="inlineStr">
        <is>
          <t>Caixa (dinheiro)</t>
        </is>
      </c>
      <c r="H70" s="52" t="inlineStr">
        <is>
          <t>Realizado</t>
        </is>
      </c>
      <c r="I70" s="53" t="n">
        <v>979.6</v>
      </c>
      <c r="J70" s="54">
        <f>IF(D70="","",IFERROR(INDEX(CatTipo,MATCH(D70,CatNome,0)),"?"))</f>
        <v/>
      </c>
      <c r="K70" s="54">
        <f>IF(D70="","",IFERROR(INDEX(CatGrupo,MATCH(D70,CatNome,0)),"?"))</f>
        <v/>
      </c>
      <c r="L70" s="55">
        <f>IF(J70="Entrada",N(I70),IF(J70="Saída",-N(I70),0))</f>
        <v/>
      </c>
      <c r="M70" s="54">
        <f>IF(B70="",0,IF(H70="Previsto",IF(Visao="Realizado + previsto",1,0),1))</f>
        <v/>
      </c>
      <c r="N70" s="54">
        <f>IF(OR(B70="",H70&lt;&gt;"Previsto"),"",IF(B70&lt;TODAY(),"Atrasado",IF(B70&lt;=TODAY()+7,"Vence em 7 dias","A vencer")))</f>
        <v/>
      </c>
    </row>
    <row r="71">
      <c r="B71" s="51" t="n">
        <v>46122</v>
      </c>
      <c r="C71" s="52" t="inlineStr">
        <is>
          <t>[EXEMPLO] Vendas PIX (1ª quinzena)</t>
        </is>
      </c>
      <c r="D71" s="52" t="inlineStr">
        <is>
          <t>Vendas à vista (dinheiro e PIX)</t>
        </is>
      </c>
      <c r="E71" s="52" t="inlineStr"/>
      <c r="F71" s="52" t="inlineStr">
        <is>
          <t>PIX</t>
        </is>
      </c>
      <c r="G71" s="52" t="inlineStr">
        <is>
          <t>Conta bancária PJ</t>
        </is>
      </c>
      <c r="H71" s="52" t="inlineStr">
        <is>
          <t>Realizado</t>
        </is>
      </c>
      <c r="I71" s="53" t="n">
        <v>5845.37</v>
      </c>
      <c r="J71" s="54">
        <f>IF(D71="","",IFERROR(INDEX(CatTipo,MATCH(D71,CatNome,0)),"?"))</f>
        <v/>
      </c>
      <c r="K71" s="54">
        <f>IF(D71="","",IFERROR(INDEX(CatGrupo,MATCH(D71,CatNome,0)),"?"))</f>
        <v/>
      </c>
      <c r="L71" s="55">
        <f>IF(J71="Entrada",N(I71),IF(J71="Saída",-N(I71),0))</f>
        <v/>
      </c>
      <c r="M71" s="54">
        <f>IF(B71="",0,IF(H71="Previsto",IF(Visao="Realizado + previsto",1,0),1))</f>
        <v/>
      </c>
      <c r="N71" s="54">
        <f>IF(OR(B71="",H71&lt;&gt;"Previsto"),"",IF(B71&lt;TODAY(),"Atrasado",IF(B71&lt;=TODAY()+7,"Vence em 7 dias","A vencer")))</f>
        <v/>
      </c>
    </row>
    <row r="72">
      <c r="B72" s="51" t="n">
        <v>46122</v>
      </c>
      <c r="C72" s="52" t="inlineStr">
        <is>
          <t>[EXEMPLO] Mensalidade da contabilidade</t>
        </is>
      </c>
      <c r="D72" s="52" t="inlineStr">
        <is>
          <t>Contabilidade</t>
        </is>
      </c>
      <c r="E72" s="52" t="inlineStr">
        <is>
          <t>Contabilidade online</t>
        </is>
      </c>
      <c r="F72" s="52" t="inlineStr">
        <is>
          <t>Boleto</t>
        </is>
      </c>
      <c r="G72" s="52" t="inlineStr">
        <is>
          <t>Conta bancária PJ</t>
        </is>
      </c>
      <c r="H72" s="52" t="inlineStr">
        <is>
          <t>Realizado</t>
        </is>
      </c>
      <c r="I72" s="53" t="n">
        <v>349</v>
      </c>
      <c r="J72" s="54">
        <f>IF(D72="","",IFERROR(INDEX(CatTipo,MATCH(D72,CatNome,0)),"?"))</f>
        <v/>
      </c>
      <c r="K72" s="54">
        <f>IF(D72="","",IFERROR(INDEX(CatGrupo,MATCH(D72,CatNome,0)),"?"))</f>
        <v/>
      </c>
      <c r="L72" s="55">
        <f>IF(J72="Entrada",N(I72),IF(J72="Saída",-N(I72),0))</f>
        <v/>
      </c>
      <c r="M72" s="54">
        <f>IF(B72="",0,IF(H72="Previsto",IF(Visao="Realizado + previsto",1,0),1))</f>
        <v/>
      </c>
      <c r="N72" s="54">
        <f>IF(OR(B72="",H72&lt;&gt;"Previsto"),"",IF(B72&lt;TODAY(),"Atrasado",IF(B72&lt;=TODAY()+7,"Vence em 7 dias","A vencer")))</f>
        <v/>
      </c>
    </row>
    <row r="73">
      <c r="B73" s="51" t="n">
        <v>46124</v>
      </c>
      <c r="C73" s="52" t="inlineStr">
        <is>
          <t>[EXEMPLO] Energia, água e internet</t>
        </is>
      </c>
      <c r="D73" s="52" t="inlineStr">
        <is>
          <t>Água, luz, internet e telefone</t>
        </is>
      </c>
      <c r="E73" s="52" t="inlineStr"/>
      <c r="F73" s="52" t="inlineStr">
        <is>
          <t>Débito automático</t>
        </is>
      </c>
      <c r="G73" s="52" t="inlineStr">
        <is>
          <t>Conta bancária PJ</t>
        </is>
      </c>
      <c r="H73" s="52" t="inlineStr">
        <is>
          <t>Realizado</t>
        </is>
      </c>
      <c r="I73" s="53" t="n">
        <v>674.54</v>
      </c>
      <c r="J73" s="54">
        <f>IF(D73="","",IFERROR(INDEX(CatTipo,MATCH(D73,CatNome,0)),"?"))</f>
        <v/>
      </c>
      <c r="K73" s="54">
        <f>IF(D73="","",IFERROR(INDEX(CatGrupo,MATCH(D73,CatNome,0)),"?"))</f>
        <v/>
      </c>
      <c r="L73" s="55">
        <f>IF(J73="Entrada",N(I73),IF(J73="Saída",-N(I73),0))</f>
        <v/>
      </c>
      <c r="M73" s="54">
        <f>IF(B73="",0,IF(H73="Previsto",IF(Visao="Realizado + previsto",1,0),1))</f>
        <v/>
      </c>
      <c r="N73" s="54">
        <f>IF(OR(B73="",H73&lt;&gt;"Previsto"),"",IF(B73&lt;TODAY(),"Atrasado",IF(B73&lt;=TODAY()+7,"Vence em 7 dias","A vencer")))</f>
        <v/>
      </c>
    </row>
    <row r="74">
      <c r="B74" s="51" t="n">
        <v>46127</v>
      </c>
      <c r="C74" s="52" t="inlineStr">
        <is>
          <t>[EXEMPLO] Recebimento de clientes no boleto</t>
        </is>
      </c>
      <c r="D74" s="52" t="inlineStr">
        <is>
          <t>Recebimento de clientes a prazo</t>
        </is>
      </c>
      <c r="E74" s="52" t="inlineStr">
        <is>
          <t>Clientes PJ</t>
        </is>
      </c>
      <c r="F74" s="52" t="inlineStr">
        <is>
          <t>Boleto</t>
        </is>
      </c>
      <c r="G74" s="52" t="inlineStr">
        <is>
          <t>Conta bancária PJ</t>
        </is>
      </c>
      <c r="H74" s="52" t="inlineStr">
        <is>
          <t>Realizado</t>
        </is>
      </c>
      <c r="I74" s="53" t="n">
        <v>2887.73</v>
      </c>
      <c r="J74" s="54">
        <f>IF(D74="","",IFERROR(INDEX(CatTipo,MATCH(D74,CatNome,0)),"?"))</f>
        <v/>
      </c>
      <c r="K74" s="54">
        <f>IF(D74="","",IFERROR(INDEX(CatGrupo,MATCH(D74,CatNome,0)),"?"))</f>
        <v/>
      </c>
      <c r="L74" s="55">
        <f>IF(J74="Entrada",N(I74),IF(J74="Saída",-N(I74),0))</f>
        <v/>
      </c>
      <c r="M74" s="54">
        <f>IF(B74="",0,IF(H74="Previsto",IF(Visao="Realizado + previsto",1,0),1))</f>
        <v/>
      </c>
      <c r="N74" s="54">
        <f>IF(OR(B74="",H74&lt;&gt;"Previsto"),"",IF(B74&lt;TODAY(),"Atrasado",IF(B74&lt;=TODAY()+7,"Vence em 7 dias","A vencer")))</f>
        <v/>
      </c>
    </row>
    <row r="75">
      <c r="B75" s="51" t="n">
        <v>46127</v>
      </c>
      <c r="C75" s="52" t="inlineStr">
        <is>
          <t>[EXEMPLO] Anúncios no Instagram</t>
        </is>
      </c>
      <c r="D75" s="52" t="inlineStr">
        <is>
          <t>Marketing e anúncios</t>
        </is>
      </c>
      <c r="E75" s="52" t="inlineStr">
        <is>
          <t>Meta</t>
        </is>
      </c>
      <c r="F75" s="52" t="inlineStr">
        <is>
          <t>Cartão de crédito</t>
        </is>
      </c>
      <c r="G75" s="52" t="inlineStr">
        <is>
          <t>Conta bancária PJ</t>
        </is>
      </c>
      <c r="H75" s="52" t="inlineStr">
        <is>
          <t>Realizado</t>
        </is>
      </c>
      <c r="I75" s="53" t="n">
        <v>655.3099999999999</v>
      </c>
      <c r="J75" s="54">
        <f>IF(D75="","",IFERROR(INDEX(CatTipo,MATCH(D75,CatNome,0)),"?"))</f>
        <v/>
      </c>
      <c r="K75" s="54">
        <f>IF(D75="","",IFERROR(INDEX(CatGrupo,MATCH(D75,CatNome,0)),"?"))</f>
        <v/>
      </c>
      <c r="L75" s="55">
        <f>IF(J75="Entrada",N(I75),IF(J75="Saída",-N(I75),0))</f>
        <v/>
      </c>
      <c r="M75" s="54">
        <f>IF(B75="",0,IF(H75="Previsto",IF(Visao="Realizado + previsto",1,0),1))</f>
        <v/>
      </c>
      <c r="N75" s="54">
        <f>IF(OR(B75="",H75&lt;&gt;"Previsto"),"",IF(B75&lt;TODAY(),"Atrasado",IF(B75&lt;=TODAY()+7,"Vence em 7 dias","A vencer")))</f>
        <v/>
      </c>
    </row>
    <row r="76">
      <c r="B76" s="51" t="n">
        <v>46132</v>
      </c>
      <c r="C76" s="52" t="inlineStr">
        <is>
          <t>[EXEMPLO] Repasse da maquininha (2ª quinzena)</t>
        </is>
      </c>
      <c r="D76" s="52" t="inlineStr">
        <is>
          <t>Recebimentos de cartão (maquininha)</t>
        </is>
      </c>
      <c r="E76" s="52" t="inlineStr"/>
      <c r="F76" s="52" t="inlineStr">
        <is>
          <t>Cartão de crédito</t>
        </is>
      </c>
      <c r="G76" s="52" t="inlineStr">
        <is>
          <t>Conta bancária PJ</t>
        </is>
      </c>
      <c r="H76" s="52" t="inlineStr">
        <is>
          <t>Realizado</t>
        </is>
      </c>
      <c r="I76" s="53" t="n">
        <v>6692.98</v>
      </c>
      <c r="J76" s="54">
        <f>IF(D76="","",IFERROR(INDEX(CatTipo,MATCH(D76,CatNome,0)),"?"))</f>
        <v/>
      </c>
      <c r="K76" s="54">
        <f>IF(D76="","",IFERROR(INDEX(CatGrupo,MATCH(D76,CatNome,0)),"?"))</f>
        <v/>
      </c>
      <c r="L76" s="55">
        <f>IF(J76="Entrada",N(I76),IF(J76="Saída",-N(I76),0))</f>
        <v/>
      </c>
      <c r="M76" s="54">
        <f>IF(B76="",0,IF(H76="Previsto",IF(Visao="Realizado + previsto",1,0),1))</f>
        <v/>
      </c>
      <c r="N76" s="54">
        <f>IF(OR(B76="",H76&lt;&gt;"Previsto"),"",IF(B76&lt;TODAY(),"Atrasado",IF(B76&lt;=TODAY()+7,"Vence em 7 dias","A vencer")))</f>
        <v/>
      </c>
    </row>
    <row r="77">
      <c r="B77" s="51" t="n">
        <v>46132</v>
      </c>
      <c r="C77" s="52" t="inlineStr">
        <is>
          <t>[EXEMPLO] Guia de impostos</t>
        </is>
      </c>
      <c r="D77" s="52" t="inlineStr">
        <is>
          <t>Impostos (DAS, Simples e outros)</t>
        </is>
      </c>
      <c r="E77" s="52" t="inlineStr">
        <is>
          <t>Receita Federal</t>
        </is>
      </c>
      <c r="F77" s="52" t="inlineStr">
        <is>
          <t>Boleto</t>
        </is>
      </c>
      <c r="G77" s="52" t="inlineStr">
        <is>
          <t>Conta bancária PJ</t>
        </is>
      </c>
      <c r="H77" s="52" t="inlineStr">
        <is>
          <t>Realizado</t>
        </is>
      </c>
      <c r="I77" s="53" t="n">
        <v>1444.05</v>
      </c>
      <c r="J77" s="54">
        <f>IF(D77="","",IFERROR(INDEX(CatTipo,MATCH(D77,CatNome,0)),"?"))</f>
        <v/>
      </c>
      <c r="K77" s="54">
        <f>IF(D77="","",IFERROR(INDEX(CatGrupo,MATCH(D77,CatNome,0)),"?"))</f>
        <v/>
      </c>
      <c r="L77" s="55">
        <f>IF(J77="Entrada",N(I77),IF(J77="Saída",-N(I77),0))</f>
        <v/>
      </c>
      <c r="M77" s="54">
        <f>IF(B77="",0,IF(H77="Previsto",IF(Visao="Realizado + previsto",1,0),1))</f>
        <v/>
      </c>
      <c r="N77" s="54">
        <f>IF(OR(B77="",H77&lt;&gt;"Previsto"),"",IF(B77&lt;TODAY(),"Atrasado",IF(B77&lt;=TODAY()+7,"Vence em 7 dias","A vencer")))</f>
        <v/>
      </c>
    </row>
    <row r="78">
      <c r="B78" s="51" t="n">
        <v>46134</v>
      </c>
      <c r="C78" s="52" t="inlineStr">
        <is>
          <t>[EXEMPLO] Reposição de estoque</t>
        </is>
      </c>
      <c r="D78" s="52" t="inlineStr">
        <is>
          <t>Compra de mercadorias e matéria-prima</t>
        </is>
      </c>
      <c r="E78" s="52" t="inlineStr">
        <is>
          <t>Distribuidora</t>
        </is>
      </c>
      <c r="F78" s="52" t="inlineStr">
        <is>
          <t>Boleto</t>
        </is>
      </c>
      <c r="G78" s="52" t="inlineStr">
        <is>
          <t>Conta bancária PJ</t>
        </is>
      </c>
      <c r="H78" s="52" t="inlineStr">
        <is>
          <t>Realizado</t>
        </is>
      </c>
      <c r="I78" s="53" t="n">
        <v>5040.8</v>
      </c>
      <c r="J78" s="54">
        <f>IF(D78="","",IFERROR(INDEX(CatTipo,MATCH(D78,CatNome,0)),"?"))</f>
        <v/>
      </c>
      <c r="K78" s="54">
        <f>IF(D78="","",IFERROR(INDEX(CatGrupo,MATCH(D78,CatNome,0)),"?"))</f>
        <v/>
      </c>
      <c r="L78" s="55">
        <f>IF(J78="Entrada",N(I78),IF(J78="Saída",-N(I78),0))</f>
        <v/>
      </c>
      <c r="M78" s="54">
        <f>IF(B78="",0,IF(H78="Previsto",IF(Visao="Realizado + previsto",1,0),1))</f>
        <v/>
      </c>
      <c r="N78" s="54">
        <f>IF(OR(B78="",H78&lt;&gt;"Previsto"),"",IF(B78&lt;TODAY(),"Atrasado",IF(B78&lt;=TODAY()+7,"Vence em 7 dias","A vencer")))</f>
        <v/>
      </c>
    </row>
    <row r="79">
      <c r="B79" s="51" t="n">
        <v>46137</v>
      </c>
      <c r="C79" s="52" t="inlineStr">
        <is>
          <t>[EXEMPLO] Vendas PIX (2ª quinzena)</t>
        </is>
      </c>
      <c r="D79" s="52" t="inlineStr">
        <is>
          <t>Vendas à vista (dinheiro e PIX)</t>
        </is>
      </c>
      <c r="E79" s="52" t="inlineStr"/>
      <c r="F79" s="52" t="inlineStr">
        <is>
          <t>PIX</t>
        </is>
      </c>
      <c r="G79" s="52" t="inlineStr">
        <is>
          <t>Conta bancária PJ</t>
        </is>
      </c>
      <c r="H79" s="52" t="inlineStr">
        <is>
          <t>Realizado</t>
        </is>
      </c>
      <c r="I79" s="53" t="n">
        <v>4416.79</v>
      </c>
      <c r="J79" s="54">
        <f>IF(D79="","",IFERROR(INDEX(CatTipo,MATCH(D79,CatNome,0)),"?"))</f>
        <v/>
      </c>
      <c r="K79" s="54">
        <f>IF(D79="","",IFERROR(INDEX(CatGrupo,MATCH(D79,CatNome,0)),"?"))</f>
        <v/>
      </c>
      <c r="L79" s="55">
        <f>IF(J79="Entrada",N(I79),IF(J79="Saída",-N(I79),0))</f>
        <v/>
      </c>
      <c r="M79" s="54">
        <f>IF(B79="",0,IF(H79="Previsto",IF(Visao="Realizado + previsto",1,0),1))</f>
        <v/>
      </c>
      <c r="N79" s="54">
        <f>IF(OR(B79="",H79&lt;&gt;"Previsto"),"",IF(B79&lt;TODAY(),"Atrasado",IF(B79&lt;=TODAY()+7,"Vence em 7 dias","A vencer")))</f>
        <v/>
      </c>
    </row>
    <row r="80">
      <c r="B80" s="51" t="n">
        <v>46138</v>
      </c>
      <c r="C80" s="52" t="inlineStr">
        <is>
          <t>[EXEMPLO] Frete de entregas</t>
        </is>
      </c>
      <c r="D80" s="52" t="inlineStr">
        <is>
          <t>Transporte, frete e combustível</t>
        </is>
      </c>
      <c r="E80" s="52" t="inlineStr">
        <is>
          <t>Motoboy</t>
        </is>
      </c>
      <c r="F80" s="52" t="inlineStr">
        <is>
          <t>Dinheiro</t>
        </is>
      </c>
      <c r="G80" s="52" t="inlineStr">
        <is>
          <t>Caixa (dinheiro)</t>
        </is>
      </c>
      <c r="H80" s="52" t="inlineStr">
        <is>
          <t>Realizado</t>
        </is>
      </c>
      <c r="I80" s="53" t="n">
        <v>424.14</v>
      </c>
      <c r="J80" s="54">
        <f>IF(D80="","",IFERROR(INDEX(CatTipo,MATCH(D80,CatNome,0)),"?"))</f>
        <v/>
      </c>
      <c r="K80" s="54">
        <f>IF(D80="","",IFERROR(INDEX(CatGrupo,MATCH(D80,CatNome,0)),"?"))</f>
        <v/>
      </c>
      <c r="L80" s="55">
        <f>IF(J80="Entrada",N(I80),IF(J80="Saída",-N(I80),0))</f>
        <v/>
      </c>
      <c r="M80" s="54">
        <f>IF(B80="",0,IF(H80="Previsto",IF(Visao="Realizado + previsto",1,0),1))</f>
        <v/>
      </c>
      <c r="N80" s="54">
        <f>IF(OR(B80="",H80&lt;&gt;"Previsto"),"",IF(B80&lt;TODAY(),"Atrasado",IF(B80&lt;=TODAY()+7,"Vence em 7 dias","A vencer")))</f>
        <v/>
      </c>
    </row>
    <row r="81">
      <c r="B81" s="51" t="n">
        <v>46139</v>
      </c>
      <c r="C81" s="52" t="inlineStr">
        <is>
          <t>[EXEMPLO] Material de limpeza e embalagens</t>
        </is>
      </c>
      <c r="D81" s="52" t="inlineStr">
        <is>
          <t>Embalagens e material de consumo</t>
        </is>
      </c>
      <c r="E81" s="52" t="inlineStr">
        <is>
          <t>Atacadista</t>
        </is>
      </c>
      <c r="F81" s="52" t="inlineStr">
        <is>
          <t>Dinheiro</t>
        </is>
      </c>
      <c r="G81" s="52" t="inlineStr">
        <is>
          <t>Caixa (dinheiro)</t>
        </is>
      </c>
      <c r="H81" s="52" t="inlineStr">
        <is>
          <t>Realizado</t>
        </is>
      </c>
      <c r="I81" s="53" t="n">
        <v>316.48</v>
      </c>
      <c r="J81" s="54">
        <f>IF(D81="","",IFERROR(INDEX(CatTipo,MATCH(D81,CatNome,0)),"?"))</f>
        <v/>
      </c>
      <c r="K81" s="54">
        <f>IF(D81="","",IFERROR(INDEX(CatGrupo,MATCH(D81,CatNome,0)),"?"))</f>
        <v/>
      </c>
      <c r="L81" s="55">
        <f>IF(J81="Entrada",N(I81),IF(J81="Saída",-N(I81),0))</f>
        <v/>
      </c>
      <c r="M81" s="54">
        <f>IF(B81="",0,IF(H81="Previsto",IF(Visao="Realizado + previsto",1,0),1))</f>
        <v/>
      </c>
      <c r="N81" s="54">
        <f>IF(OR(B81="",H81&lt;&gt;"Previsto"),"",IF(B81&lt;TODAY(),"Atrasado",IF(B81&lt;=TODAY()+7,"Vence em 7 dias","A vencer")))</f>
        <v/>
      </c>
    </row>
    <row r="82">
      <c r="B82" s="51" t="n">
        <v>46140</v>
      </c>
      <c r="C82" s="52" t="inlineStr">
        <is>
          <t>[EXEMPLO] Taxas da maquininha e tarifa bancária</t>
        </is>
      </c>
      <c r="D82" s="52" t="inlineStr">
        <is>
          <t>Taxas de maquininha, banco e boleto</t>
        </is>
      </c>
      <c r="E82" s="52" t="inlineStr"/>
      <c r="F82" s="52" t="inlineStr">
        <is>
          <t>Débito automático</t>
        </is>
      </c>
      <c r="G82" s="52" t="inlineStr">
        <is>
          <t>Conta bancária PJ</t>
        </is>
      </c>
      <c r="H82" s="52" t="inlineStr">
        <is>
          <t>Realizado</t>
        </is>
      </c>
      <c r="I82" s="53" t="n">
        <v>393.57</v>
      </c>
      <c r="J82" s="54">
        <f>IF(D82="","",IFERROR(INDEX(CatTipo,MATCH(D82,CatNome,0)),"?"))</f>
        <v/>
      </c>
      <c r="K82" s="54">
        <f>IF(D82="","",IFERROR(INDEX(CatGrupo,MATCH(D82,CatNome,0)),"?"))</f>
        <v/>
      </c>
      <c r="L82" s="55">
        <f>IF(J82="Entrada",N(I82),IF(J82="Saída",-N(I82),0))</f>
        <v/>
      </c>
      <c r="M82" s="54">
        <f>IF(B82="",0,IF(H82="Previsto",IF(Visao="Realizado + previsto",1,0),1))</f>
        <v/>
      </c>
      <c r="N82" s="54">
        <f>IF(OR(B82="",H82&lt;&gt;"Previsto"),"",IF(B82&lt;TODAY(),"Atrasado",IF(B82&lt;=TODAY()+7,"Vence em 7 dias","A vencer")))</f>
        <v/>
      </c>
    </row>
    <row r="83">
      <c r="B83" s="51" t="n">
        <v>46145</v>
      </c>
      <c r="C83" s="52" t="inlineStr">
        <is>
          <t>[EXEMPLO] Assinatura do sistema de gestão</t>
        </is>
      </c>
      <c r="D83" s="52" t="inlineStr">
        <is>
          <t>Sistemas, apps e assinaturas</t>
        </is>
      </c>
      <c r="E83" s="52" t="inlineStr">
        <is>
          <t>Sistema PDV</t>
        </is>
      </c>
      <c r="F83" s="52" t="inlineStr">
        <is>
          <t>Cartão de crédito</t>
        </is>
      </c>
      <c r="G83" s="52" t="inlineStr">
        <is>
          <t>Conta bancária PJ</t>
        </is>
      </c>
      <c r="H83" s="52" t="inlineStr">
        <is>
          <t>Realizado</t>
        </is>
      </c>
      <c r="I83" s="53" t="n">
        <v>189.9</v>
      </c>
      <c r="J83" s="54">
        <f>IF(D83="","",IFERROR(INDEX(CatTipo,MATCH(D83,CatNome,0)),"?"))</f>
        <v/>
      </c>
      <c r="K83" s="54">
        <f>IF(D83="","",IFERROR(INDEX(CatGrupo,MATCH(D83,CatNome,0)),"?"))</f>
        <v/>
      </c>
      <c r="L83" s="55">
        <f>IF(J83="Entrada",N(I83),IF(J83="Saída",-N(I83),0))</f>
        <v/>
      </c>
      <c r="M83" s="54">
        <f>IF(B83="",0,IF(H83="Previsto",IF(Visao="Realizado + previsto",1,0),1))</f>
        <v/>
      </c>
      <c r="N83" s="54">
        <f>IF(OR(B83="",H83&lt;&gt;"Previsto"),"",IF(B83&lt;TODAY(),"Atrasado",IF(B83&lt;=TODAY()+7,"Vence em 7 dias","A vencer")))</f>
        <v/>
      </c>
    </row>
    <row r="84">
      <c r="B84" s="51" t="n">
        <v>46147</v>
      </c>
      <c r="C84" s="52" t="inlineStr">
        <is>
          <t>[EXEMPLO] Repasse da maquininha (1ª quinzena)</t>
        </is>
      </c>
      <c r="D84" s="52" t="inlineStr">
        <is>
          <t>Recebimentos de cartão (maquininha)</t>
        </is>
      </c>
      <c r="E84" s="52" t="inlineStr"/>
      <c r="F84" s="52" t="inlineStr">
        <is>
          <t>Cartão de crédito</t>
        </is>
      </c>
      <c r="G84" s="52" t="inlineStr">
        <is>
          <t>Conta bancária PJ</t>
        </is>
      </c>
      <c r="H84" s="52" t="inlineStr">
        <is>
          <t>Realizado</t>
        </is>
      </c>
      <c r="I84" s="53" t="n">
        <v>6065.67</v>
      </c>
      <c r="J84" s="54">
        <f>IF(D84="","",IFERROR(INDEX(CatTipo,MATCH(D84,CatNome,0)),"?"))</f>
        <v/>
      </c>
      <c r="K84" s="54">
        <f>IF(D84="","",IFERROR(INDEX(CatGrupo,MATCH(D84,CatNome,0)),"?"))</f>
        <v/>
      </c>
      <c r="L84" s="55">
        <f>IF(J84="Entrada",N(I84),IF(J84="Saída",-N(I84),0))</f>
        <v/>
      </c>
      <c r="M84" s="54">
        <f>IF(B84="",0,IF(H84="Previsto",IF(Visao="Realizado + previsto",1,0),1))</f>
        <v/>
      </c>
      <c r="N84" s="54">
        <f>IF(OR(B84="",H84&lt;&gt;"Previsto"),"",IF(B84&lt;TODAY(),"Atrasado",IF(B84&lt;=TODAY()+7,"Vence em 7 dias","A vencer")))</f>
        <v/>
      </c>
    </row>
    <row r="85">
      <c r="B85" s="51" t="n">
        <v>46147</v>
      </c>
      <c r="C85" s="52" t="inlineStr">
        <is>
          <t>[EXEMPLO] Aluguel da loja</t>
        </is>
      </c>
      <c r="D85" s="52" t="inlineStr">
        <is>
          <t>Aluguel e condomínio</t>
        </is>
      </c>
      <c r="E85" s="52" t="inlineStr">
        <is>
          <t>Imobiliária</t>
        </is>
      </c>
      <c r="F85" s="52" t="inlineStr">
        <is>
          <t>Boleto</t>
        </is>
      </c>
      <c r="G85" s="52" t="inlineStr">
        <is>
          <t>Conta bancária PJ</t>
        </is>
      </c>
      <c r="H85" s="52" t="inlineStr">
        <is>
          <t>Realizado</t>
        </is>
      </c>
      <c r="I85" s="53" t="n">
        <v>2800</v>
      </c>
      <c r="J85" s="54">
        <f>IF(D85="","",IFERROR(INDEX(CatTipo,MATCH(D85,CatNome,0)),"?"))</f>
        <v/>
      </c>
      <c r="K85" s="54">
        <f>IF(D85="","",IFERROR(INDEX(CatGrupo,MATCH(D85,CatNome,0)),"?"))</f>
        <v/>
      </c>
      <c r="L85" s="55">
        <f>IF(J85="Entrada",N(I85),IF(J85="Saída",-N(I85),0))</f>
        <v/>
      </c>
      <c r="M85" s="54">
        <f>IF(B85="",0,IF(H85="Previsto",IF(Visao="Realizado + previsto",1,0),1))</f>
        <v/>
      </c>
      <c r="N85" s="54">
        <f>IF(OR(B85="",H85&lt;&gt;"Previsto"),"",IF(B85&lt;TODAY(),"Atrasado",IF(B85&lt;=TODAY()+7,"Vence em 7 dias","A vencer")))</f>
        <v/>
      </c>
    </row>
    <row r="86">
      <c r="B86" s="51" t="n">
        <v>46147</v>
      </c>
      <c r="C86" s="52" t="inlineStr">
        <is>
          <t>[EXEMPLO] Folha de pagamento</t>
        </is>
      </c>
      <c r="D86" s="52" t="inlineStr">
        <is>
          <t>Salários e encargos</t>
        </is>
      </c>
      <c r="E86" s="52" t="inlineStr">
        <is>
          <t>Funcionária</t>
        </is>
      </c>
      <c r="F86" s="52" t="inlineStr">
        <is>
          <t>PIX</t>
        </is>
      </c>
      <c r="G86" s="52" t="inlineStr">
        <is>
          <t>Conta bancária PJ</t>
        </is>
      </c>
      <c r="H86" s="52" t="inlineStr">
        <is>
          <t>Realizado</t>
        </is>
      </c>
      <c r="I86" s="53" t="n">
        <v>3420</v>
      </c>
      <c r="J86" s="54">
        <f>IF(D86="","",IFERROR(INDEX(CatTipo,MATCH(D86,CatNome,0)),"?"))</f>
        <v/>
      </c>
      <c r="K86" s="54">
        <f>IF(D86="","",IFERROR(INDEX(CatGrupo,MATCH(D86,CatNome,0)),"?"))</f>
        <v/>
      </c>
      <c r="L86" s="55">
        <f>IF(J86="Entrada",N(I86),IF(J86="Saída",-N(I86),0))</f>
        <v/>
      </c>
      <c r="M86" s="54">
        <f>IF(B86="",0,IF(H86="Previsto",IF(Visao="Realizado + previsto",1,0),1))</f>
        <v/>
      </c>
      <c r="N86" s="54">
        <f>IF(OR(B86="",H86&lt;&gt;"Previsto"),"",IF(B86&lt;TODAY(),"Atrasado",IF(B86&lt;=TODAY()+7,"Vence em 7 dias","A vencer")))</f>
        <v/>
      </c>
    </row>
    <row r="87">
      <c r="B87" s="51" t="n">
        <v>46148</v>
      </c>
      <c r="C87" s="52" t="inlineStr">
        <is>
          <t>[EXEMPLO] Retirada do dono</t>
        </is>
      </c>
      <c r="D87" s="52" t="inlineStr">
        <is>
          <t>Pró-labore / retirada do dono</t>
        </is>
      </c>
      <c r="E87" s="52" t="inlineStr"/>
      <c r="F87" s="52" t="inlineStr">
        <is>
          <t>PIX</t>
        </is>
      </c>
      <c r="G87" s="52" t="inlineStr">
        <is>
          <t>Conta bancária PJ</t>
        </is>
      </c>
      <c r="H87" s="52" t="inlineStr">
        <is>
          <t>Realizado</t>
        </is>
      </c>
      <c r="I87" s="53" t="n">
        <v>3000</v>
      </c>
      <c r="J87" s="54">
        <f>IF(D87="","",IFERROR(INDEX(CatTipo,MATCH(D87,CatNome,0)),"?"))</f>
        <v/>
      </c>
      <c r="K87" s="54">
        <f>IF(D87="","",IFERROR(INDEX(CatGrupo,MATCH(D87,CatNome,0)),"?"))</f>
        <v/>
      </c>
      <c r="L87" s="55">
        <f>IF(J87="Entrada",N(I87),IF(J87="Saída",-N(I87),0))</f>
        <v/>
      </c>
      <c r="M87" s="54">
        <f>IF(B87="",0,IF(H87="Previsto",IF(Visao="Realizado + previsto",1,0),1))</f>
        <v/>
      </c>
      <c r="N87" s="54">
        <f>IF(OR(B87="",H87&lt;&gt;"Previsto"),"",IF(B87&lt;TODAY(),"Atrasado",IF(B87&lt;=TODAY()+7,"Vence em 7 dias","A vencer")))</f>
        <v/>
      </c>
    </row>
    <row r="88">
      <c r="B88" s="51" t="n">
        <v>46150</v>
      </c>
      <c r="C88" s="52" t="inlineStr">
        <is>
          <t>[EXEMPLO] Reposição de estoque</t>
        </is>
      </c>
      <c r="D88" s="52" t="inlineStr">
        <is>
          <t>Compra de mercadorias e matéria-prima</t>
        </is>
      </c>
      <c r="E88" s="52" t="inlineStr">
        <is>
          <t>Distribuidora</t>
        </is>
      </c>
      <c r="F88" s="52" t="inlineStr">
        <is>
          <t>Boleto</t>
        </is>
      </c>
      <c r="G88" s="52" t="inlineStr">
        <is>
          <t>Conta bancária PJ</t>
        </is>
      </c>
      <c r="H88" s="52" t="inlineStr">
        <is>
          <t>Realizado</t>
        </is>
      </c>
      <c r="I88" s="53" t="n">
        <v>6926.81</v>
      </c>
      <c r="J88" s="54">
        <f>IF(D88="","",IFERROR(INDEX(CatTipo,MATCH(D88,CatNome,0)),"?"))</f>
        <v/>
      </c>
      <c r="K88" s="54">
        <f>IF(D88="","",IFERROR(INDEX(CatGrupo,MATCH(D88,CatNome,0)),"?"))</f>
        <v/>
      </c>
      <c r="L88" s="55">
        <f>IF(J88="Entrada",N(I88),IF(J88="Saída",-N(I88),0))</f>
        <v/>
      </c>
      <c r="M88" s="54">
        <f>IF(B88="",0,IF(H88="Previsto",IF(Visao="Realizado + previsto",1,0),1))</f>
        <v/>
      </c>
      <c r="N88" s="54">
        <f>IF(OR(B88="",H88&lt;&gt;"Previsto"),"",IF(B88&lt;TODAY(),"Atrasado",IF(B88&lt;=TODAY()+7,"Vence em 7 dias","A vencer")))</f>
        <v/>
      </c>
    </row>
    <row r="89">
      <c r="B89" s="51" t="n">
        <v>46151</v>
      </c>
      <c r="C89" s="52" t="inlineStr">
        <is>
          <t>[EXEMPLO] Vendas em dinheiro no balcão</t>
        </is>
      </c>
      <c r="D89" s="52" t="inlineStr">
        <is>
          <t>Vendas à vista (dinheiro e PIX)</t>
        </is>
      </c>
      <c r="E89" s="52" t="inlineStr"/>
      <c r="F89" s="52" t="inlineStr">
        <is>
          <t>Dinheiro</t>
        </is>
      </c>
      <c r="G89" s="52" t="inlineStr">
        <is>
          <t>Caixa (dinheiro)</t>
        </is>
      </c>
      <c r="H89" s="52" t="inlineStr">
        <is>
          <t>Realizado</t>
        </is>
      </c>
      <c r="I89" s="53" t="n">
        <v>967.29</v>
      </c>
      <c r="J89" s="54">
        <f>IF(D89="","",IFERROR(INDEX(CatTipo,MATCH(D89,CatNome,0)),"?"))</f>
        <v/>
      </c>
      <c r="K89" s="54">
        <f>IF(D89="","",IFERROR(INDEX(CatGrupo,MATCH(D89,CatNome,0)),"?"))</f>
        <v/>
      </c>
      <c r="L89" s="55">
        <f>IF(J89="Entrada",N(I89),IF(J89="Saída",-N(I89),0))</f>
        <v/>
      </c>
      <c r="M89" s="54">
        <f>IF(B89="",0,IF(H89="Previsto",IF(Visao="Realizado + previsto",1,0),1))</f>
        <v/>
      </c>
      <c r="N89" s="54">
        <f>IF(OR(B89="",H89&lt;&gt;"Previsto"),"",IF(B89&lt;TODAY(),"Atrasado",IF(B89&lt;=TODAY()+7,"Vence em 7 dias","A vencer")))</f>
        <v/>
      </c>
    </row>
    <row r="90">
      <c r="B90" s="51" t="n">
        <v>46152</v>
      </c>
      <c r="C90" s="52" t="inlineStr">
        <is>
          <t>[EXEMPLO] Vendas PIX (1ª quinzena)</t>
        </is>
      </c>
      <c r="D90" s="52" t="inlineStr">
        <is>
          <t>Vendas à vista (dinheiro e PIX)</t>
        </is>
      </c>
      <c r="E90" s="52" t="inlineStr"/>
      <c r="F90" s="52" t="inlineStr">
        <is>
          <t>PIX</t>
        </is>
      </c>
      <c r="G90" s="52" t="inlineStr">
        <is>
          <t>Conta bancária PJ</t>
        </is>
      </c>
      <c r="H90" s="52" t="inlineStr">
        <is>
          <t>Realizado</t>
        </is>
      </c>
      <c r="I90" s="53" t="n">
        <v>5999.37</v>
      </c>
      <c r="J90" s="54">
        <f>IF(D90="","",IFERROR(INDEX(CatTipo,MATCH(D90,CatNome,0)),"?"))</f>
        <v/>
      </c>
      <c r="K90" s="54">
        <f>IF(D90="","",IFERROR(INDEX(CatGrupo,MATCH(D90,CatNome,0)),"?"))</f>
        <v/>
      </c>
      <c r="L90" s="55">
        <f>IF(J90="Entrada",N(I90),IF(J90="Saída",-N(I90),0))</f>
        <v/>
      </c>
      <c r="M90" s="54">
        <f>IF(B90="",0,IF(H90="Previsto",IF(Visao="Realizado + previsto",1,0),1))</f>
        <v/>
      </c>
      <c r="N90" s="54">
        <f>IF(OR(B90="",H90&lt;&gt;"Previsto"),"",IF(B90&lt;TODAY(),"Atrasado",IF(B90&lt;=TODAY()+7,"Vence em 7 dias","A vencer")))</f>
        <v/>
      </c>
    </row>
    <row r="91">
      <c r="B91" s="51" t="n">
        <v>46152</v>
      </c>
      <c r="C91" s="52" t="inlineStr">
        <is>
          <t>[EXEMPLO] Mensalidade da contabilidade</t>
        </is>
      </c>
      <c r="D91" s="52" t="inlineStr">
        <is>
          <t>Contabilidade</t>
        </is>
      </c>
      <c r="E91" s="52" t="inlineStr">
        <is>
          <t>Contabilidade online</t>
        </is>
      </c>
      <c r="F91" s="52" t="inlineStr">
        <is>
          <t>Boleto</t>
        </is>
      </c>
      <c r="G91" s="52" t="inlineStr">
        <is>
          <t>Conta bancária PJ</t>
        </is>
      </c>
      <c r="H91" s="52" t="inlineStr">
        <is>
          <t>Realizado</t>
        </is>
      </c>
      <c r="I91" s="53" t="n">
        <v>349</v>
      </c>
      <c r="J91" s="54">
        <f>IF(D91="","",IFERROR(INDEX(CatTipo,MATCH(D91,CatNome,0)),"?"))</f>
        <v/>
      </c>
      <c r="K91" s="54">
        <f>IF(D91="","",IFERROR(INDEX(CatGrupo,MATCH(D91,CatNome,0)),"?"))</f>
        <v/>
      </c>
      <c r="L91" s="55">
        <f>IF(J91="Entrada",N(I91),IF(J91="Saída",-N(I91),0))</f>
        <v/>
      </c>
      <c r="M91" s="54">
        <f>IF(B91="",0,IF(H91="Previsto",IF(Visao="Realizado + previsto",1,0),1))</f>
        <v/>
      </c>
      <c r="N91" s="54">
        <f>IF(OR(B91="",H91&lt;&gt;"Previsto"),"",IF(B91&lt;TODAY(),"Atrasado",IF(B91&lt;=TODAY()+7,"Vence em 7 dias","A vencer")))</f>
        <v/>
      </c>
    </row>
    <row r="92">
      <c r="B92" s="51" t="n">
        <v>46154</v>
      </c>
      <c r="C92" s="52" t="inlineStr">
        <is>
          <t>[EXEMPLO] Energia, água e internet</t>
        </is>
      </c>
      <c r="D92" s="52" t="inlineStr">
        <is>
          <t>Água, luz, internet e telefone</t>
        </is>
      </c>
      <c r="E92" s="52" t="inlineStr"/>
      <c r="F92" s="52" t="inlineStr">
        <is>
          <t>Débito automático</t>
        </is>
      </c>
      <c r="G92" s="52" t="inlineStr">
        <is>
          <t>Conta bancária PJ</t>
        </is>
      </c>
      <c r="H92" s="52" t="inlineStr">
        <is>
          <t>Realizado</t>
        </is>
      </c>
      <c r="I92" s="53" t="n">
        <v>737.59</v>
      </c>
      <c r="J92" s="54">
        <f>IF(D92="","",IFERROR(INDEX(CatTipo,MATCH(D92,CatNome,0)),"?"))</f>
        <v/>
      </c>
      <c r="K92" s="54">
        <f>IF(D92="","",IFERROR(INDEX(CatGrupo,MATCH(D92,CatNome,0)),"?"))</f>
        <v/>
      </c>
      <c r="L92" s="55">
        <f>IF(J92="Entrada",N(I92),IF(J92="Saída",-N(I92),0))</f>
        <v/>
      </c>
      <c r="M92" s="54">
        <f>IF(B92="",0,IF(H92="Previsto",IF(Visao="Realizado + previsto",1,0),1))</f>
        <v/>
      </c>
      <c r="N92" s="54">
        <f>IF(OR(B92="",H92&lt;&gt;"Previsto"),"",IF(B92&lt;TODAY(),"Atrasado",IF(B92&lt;=TODAY()+7,"Vence em 7 dias","A vencer")))</f>
        <v/>
      </c>
    </row>
    <row r="93">
      <c r="B93" s="51" t="n">
        <v>46157</v>
      </c>
      <c r="C93" s="52" t="inlineStr">
        <is>
          <t>[EXEMPLO] Recebimento de clientes no boleto</t>
        </is>
      </c>
      <c r="D93" s="52" t="inlineStr">
        <is>
          <t>Recebimento de clientes a prazo</t>
        </is>
      </c>
      <c r="E93" s="52" t="inlineStr">
        <is>
          <t>Clientes PJ</t>
        </is>
      </c>
      <c r="F93" s="52" t="inlineStr">
        <is>
          <t>Boleto</t>
        </is>
      </c>
      <c r="G93" s="52" t="inlineStr">
        <is>
          <t>Conta bancária PJ</t>
        </is>
      </c>
      <c r="H93" s="52" t="inlineStr">
        <is>
          <t>Realizado</t>
        </is>
      </c>
      <c r="I93" s="53" t="n">
        <v>1933.37</v>
      </c>
      <c r="J93" s="54">
        <f>IF(D93="","",IFERROR(INDEX(CatTipo,MATCH(D93,CatNome,0)),"?"))</f>
        <v/>
      </c>
      <c r="K93" s="54">
        <f>IF(D93="","",IFERROR(INDEX(CatGrupo,MATCH(D93,CatNome,0)),"?"))</f>
        <v/>
      </c>
      <c r="L93" s="55">
        <f>IF(J93="Entrada",N(I93),IF(J93="Saída",-N(I93),0))</f>
        <v/>
      </c>
      <c r="M93" s="54">
        <f>IF(B93="",0,IF(H93="Previsto",IF(Visao="Realizado + previsto",1,0),1))</f>
        <v/>
      </c>
      <c r="N93" s="54">
        <f>IF(OR(B93="",H93&lt;&gt;"Previsto"),"",IF(B93&lt;TODAY(),"Atrasado",IF(B93&lt;=TODAY()+7,"Vence em 7 dias","A vencer")))</f>
        <v/>
      </c>
    </row>
    <row r="94">
      <c r="B94" s="51" t="n">
        <v>46157</v>
      </c>
      <c r="C94" s="52" t="inlineStr">
        <is>
          <t>[EXEMPLO] Anúncios no Instagram</t>
        </is>
      </c>
      <c r="D94" s="52" t="inlineStr">
        <is>
          <t>Marketing e anúncios</t>
        </is>
      </c>
      <c r="E94" s="52" t="inlineStr">
        <is>
          <t>Meta</t>
        </is>
      </c>
      <c r="F94" s="52" t="inlineStr">
        <is>
          <t>Cartão de crédito</t>
        </is>
      </c>
      <c r="G94" s="52" t="inlineStr">
        <is>
          <t>Conta bancária PJ</t>
        </is>
      </c>
      <c r="H94" s="52" t="inlineStr">
        <is>
          <t>Realizado</t>
        </is>
      </c>
      <c r="I94" s="53" t="n">
        <v>643.35</v>
      </c>
      <c r="J94" s="54">
        <f>IF(D94="","",IFERROR(INDEX(CatTipo,MATCH(D94,CatNome,0)),"?"))</f>
        <v/>
      </c>
      <c r="K94" s="54">
        <f>IF(D94="","",IFERROR(INDEX(CatGrupo,MATCH(D94,CatNome,0)),"?"))</f>
        <v/>
      </c>
      <c r="L94" s="55">
        <f>IF(J94="Entrada",N(I94),IF(J94="Saída",-N(I94),0))</f>
        <v/>
      </c>
      <c r="M94" s="54">
        <f>IF(B94="",0,IF(H94="Previsto",IF(Visao="Realizado + previsto",1,0),1))</f>
        <v/>
      </c>
      <c r="N94" s="54">
        <f>IF(OR(B94="",H94&lt;&gt;"Previsto"),"",IF(B94&lt;TODAY(),"Atrasado",IF(B94&lt;=TODAY()+7,"Vence em 7 dias","A vencer")))</f>
        <v/>
      </c>
    </row>
    <row r="95">
      <c r="B95" s="51" t="n">
        <v>46162</v>
      </c>
      <c r="C95" s="52" t="inlineStr">
        <is>
          <t>[EXEMPLO] Repasse da maquininha (2ª quinzena)</t>
        </is>
      </c>
      <c r="D95" s="52" t="inlineStr">
        <is>
          <t>Recebimentos de cartão (maquininha)</t>
        </is>
      </c>
      <c r="E95" s="52" t="inlineStr"/>
      <c r="F95" s="52" t="inlineStr">
        <is>
          <t>Cartão de crédito</t>
        </is>
      </c>
      <c r="G95" s="52" t="inlineStr">
        <is>
          <t>Conta bancária PJ</t>
        </is>
      </c>
      <c r="H95" s="52" t="inlineStr">
        <is>
          <t>Realizado</t>
        </is>
      </c>
      <c r="I95" s="53" t="n">
        <v>7577.05</v>
      </c>
      <c r="J95" s="54">
        <f>IF(D95="","",IFERROR(INDEX(CatTipo,MATCH(D95,CatNome,0)),"?"))</f>
        <v/>
      </c>
      <c r="K95" s="54">
        <f>IF(D95="","",IFERROR(INDEX(CatGrupo,MATCH(D95,CatNome,0)),"?"))</f>
        <v/>
      </c>
      <c r="L95" s="55">
        <f>IF(J95="Entrada",N(I95),IF(J95="Saída",-N(I95),0))</f>
        <v/>
      </c>
      <c r="M95" s="54">
        <f>IF(B95="",0,IF(H95="Previsto",IF(Visao="Realizado + previsto",1,0),1))</f>
        <v/>
      </c>
      <c r="N95" s="54">
        <f>IF(OR(B95="",H95&lt;&gt;"Previsto"),"",IF(B95&lt;TODAY(),"Atrasado",IF(B95&lt;=TODAY()+7,"Vence em 7 dias","A vencer")))</f>
        <v/>
      </c>
    </row>
    <row r="96">
      <c r="B96" s="51" t="n">
        <v>46162</v>
      </c>
      <c r="C96" s="52" t="inlineStr">
        <is>
          <t>[EXEMPLO] Guia de impostos</t>
        </is>
      </c>
      <c r="D96" s="52" t="inlineStr">
        <is>
          <t>Impostos (DAS, Simples e outros)</t>
        </is>
      </c>
      <c r="E96" s="52" t="inlineStr">
        <is>
          <t>Receita Federal</t>
        </is>
      </c>
      <c r="F96" s="52" t="inlineStr">
        <is>
          <t>Boleto</t>
        </is>
      </c>
      <c r="G96" s="52" t="inlineStr">
        <is>
          <t>Conta bancária PJ</t>
        </is>
      </c>
      <c r="H96" s="52" t="inlineStr">
        <is>
          <t>Realizado</t>
        </is>
      </c>
      <c r="I96" s="53" t="n">
        <v>1323.97</v>
      </c>
      <c r="J96" s="54">
        <f>IF(D96="","",IFERROR(INDEX(CatTipo,MATCH(D96,CatNome,0)),"?"))</f>
        <v/>
      </c>
      <c r="K96" s="54">
        <f>IF(D96="","",IFERROR(INDEX(CatGrupo,MATCH(D96,CatNome,0)),"?"))</f>
        <v/>
      </c>
      <c r="L96" s="55">
        <f>IF(J96="Entrada",N(I96),IF(J96="Saída",-N(I96),0))</f>
        <v/>
      </c>
      <c r="M96" s="54">
        <f>IF(B96="",0,IF(H96="Previsto",IF(Visao="Realizado + previsto",1,0),1))</f>
        <v/>
      </c>
      <c r="N96" s="54">
        <f>IF(OR(B96="",H96&lt;&gt;"Previsto"),"",IF(B96&lt;TODAY(),"Atrasado",IF(B96&lt;=TODAY()+7,"Vence em 7 dias","A vencer")))</f>
        <v/>
      </c>
    </row>
    <row r="97">
      <c r="B97" s="51" t="n">
        <v>46164</v>
      </c>
      <c r="C97" s="52" t="inlineStr">
        <is>
          <t>[EXEMPLO] Reposição de estoque</t>
        </is>
      </c>
      <c r="D97" s="52" t="inlineStr">
        <is>
          <t>Compra de mercadorias e matéria-prima</t>
        </is>
      </c>
      <c r="E97" s="52" t="inlineStr">
        <is>
          <t>Distribuidora</t>
        </is>
      </c>
      <c r="F97" s="52" t="inlineStr">
        <is>
          <t>Boleto</t>
        </is>
      </c>
      <c r="G97" s="52" t="inlineStr">
        <is>
          <t>Conta bancária PJ</t>
        </is>
      </c>
      <c r="H97" s="52" t="inlineStr">
        <is>
          <t>Realizado</t>
        </is>
      </c>
      <c r="I97" s="53" t="n">
        <v>5836.88</v>
      </c>
      <c r="J97" s="54">
        <f>IF(D97="","",IFERROR(INDEX(CatTipo,MATCH(D97,CatNome,0)),"?"))</f>
        <v/>
      </c>
      <c r="K97" s="54">
        <f>IF(D97="","",IFERROR(INDEX(CatGrupo,MATCH(D97,CatNome,0)),"?"))</f>
        <v/>
      </c>
      <c r="L97" s="55">
        <f>IF(J97="Entrada",N(I97),IF(J97="Saída",-N(I97),0))</f>
        <v/>
      </c>
      <c r="M97" s="54">
        <f>IF(B97="",0,IF(H97="Previsto",IF(Visao="Realizado + previsto",1,0),1))</f>
        <v/>
      </c>
      <c r="N97" s="54">
        <f>IF(OR(B97="",H97&lt;&gt;"Previsto"),"",IF(B97&lt;TODAY(),"Atrasado",IF(B97&lt;=TODAY()+7,"Vence em 7 dias","A vencer")))</f>
        <v/>
      </c>
    </row>
    <row r="98">
      <c r="B98" s="51" t="n">
        <v>46167</v>
      </c>
      <c r="C98" s="52" t="inlineStr">
        <is>
          <t>[EXEMPLO] Vendas PIX (2ª quinzena)</t>
        </is>
      </c>
      <c r="D98" s="52" t="inlineStr">
        <is>
          <t>Vendas à vista (dinheiro e PIX)</t>
        </is>
      </c>
      <c r="E98" s="52" t="inlineStr"/>
      <c r="F98" s="52" t="inlineStr">
        <is>
          <t>PIX</t>
        </is>
      </c>
      <c r="G98" s="52" t="inlineStr">
        <is>
          <t>Conta bancária PJ</t>
        </is>
      </c>
      <c r="H98" s="52" t="inlineStr">
        <is>
          <t>Realizado</t>
        </is>
      </c>
      <c r="I98" s="53" t="n">
        <v>5165.75</v>
      </c>
      <c r="J98" s="54">
        <f>IF(D98="","",IFERROR(INDEX(CatTipo,MATCH(D98,CatNome,0)),"?"))</f>
        <v/>
      </c>
      <c r="K98" s="54">
        <f>IF(D98="","",IFERROR(INDEX(CatGrupo,MATCH(D98,CatNome,0)),"?"))</f>
        <v/>
      </c>
      <c r="L98" s="55">
        <f>IF(J98="Entrada",N(I98),IF(J98="Saída",-N(I98),0))</f>
        <v/>
      </c>
      <c r="M98" s="54">
        <f>IF(B98="",0,IF(H98="Previsto",IF(Visao="Realizado + previsto",1,0),1))</f>
        <v/>
      </c>
      <c r="N98" s="54">
        <f>IF(OR(B98="",H98&lt;&gt;"Previsto"),"",IF(B98&lt;TODAY(),"Atrasado",IF(B98&lt;=TODAY()+7,"Vence em 7 dias","A vencer")))</f>
        <v/>
      </c>
    </row>
    <row r="99">
      <c r="B99" s="51" t="n">
        <v>46168</v>
      </c>
      <c r="C99" s="52" t="inlineStr">
        <is>
          <t>[EXEMPLO] Frete de entregas</t>
        </is>
      </c>
      <c r="D99" s="52" t="inlineStr">
        <is>
          <t>Transporte, frete e combustível</t>
        </is>
      </c>
      <c r="E99" s="52" t="inlineStr">
        <is>
          <t>Motoboy</t>
        </is>
      </c>
      <c r="F99" s="52" t="inlineStr">
        <is>
          <t>Dinheiro</t>
        </is>
      </c>
      <c r="G99" s="52" t="inlineStr">
        <is>
          <t>Caixa (dinheiro)</t>
        </is>
      </c>
      <c r="H99" s="52" t="inlineStr">
        <is>
          <t>Realizado</t>
        </is>
      </c>
      <c r="I99" s="53" t="n">
        <v>467.28</v>
      </c>
      <c r="J99" s="54">
        <f>IF(D99="","",IFERROR(INDEX(CatTipo,MATCH(D99,CatNome,0)),"?"))</f>
        <v/>
      </c>
      <c r="K99" s="54">
        <f>IF(D99="","",IFERROR(INDEX(CatGrupo,MATCH(D99,CatNome,0)),"?"))</f>
        <v/>
      </c>
      <c r="L99" s="55">
        <f>IF(J99="Entrada",N(I99),IF(J99="Saída",-N(I99),0))</f>
        <v/>
      </c>
      <c r="M99" s="54">
        <f>IF(B99="",0,IF(H99="Previsto",IF(Visao="Realizado + previsto",1,0),1))</f>
        <v/>
      </c>
      <c r="N99" s="54">
        <f>IF(OR(B99="",H99&lt;&gt;"Previsto"),"",IF(B99&lt;TODAY(),"Atrasado",IF(B99&lt;=TODAY()+7,"Vence em 7 dias","A vencer")))</f>
        <v/>
      </c>
    </row>
    <row r="100">
      <c r="B100" s="51" t="n">
        <v>46169</v>
      </c>
      <c r="C100" s="52" t="inlineStr">
        <is>
          <t>[EXEMPLO] Material de limpeza e embalagens</t>
        </is>
      </c>
      <c r="D100" s="52" t="inlineStr">
        <is>
          <t>Embalagens e material de consumo</t>
        </is>
      </c>
      <c r="E100" s="52" t="inlineStr">
        <is>
          <t>Atacadista</t>
        </is>
      </c>
      <c r="F100" s="52" t="inlineStr">
        <is>
          <t>Dinheiro</t>
        </is>
      </c>
      <c r="G100" s="52" t="inlineStr">
        <is>
          <t>Caixa (dinheiro)</t>
        </is>
      </c>
      <c r="H100" s="52" t="inlineStr">
        <is>
          <t>Realizado</t>
        </is>
      </c>
      <c r="I100" s="53" t="n">
        <v>393.78</v>
      </c>
      <c r="J100" s="54">
        <f>IF(D100="","",IFERROR(INDEX(CatTipo,MATCH(D100,CatNome,0)),"?"))</f>
        <v/>
      </c>
      <c r="K100" s="54">
        <f>IF(D100="","",IFERROR(INDEX(CatGrupo,MATCH(D100,CatNome,0)),"?"))</f>
        <v/>
      </c>
      <c r="L100" s="55">
        <f>IF(J100="Entrada",N(I100),IF(J100="Saída",-N(I100),0))</f>
        <v/>
      </c>
      <c r="M100" s="54">
        <f>IF(B100="",0,IF(H100="Previsto",IF(Visao="Realizado + previsto",1,0),1))</f>
        <v/>
      </c>
      <c r="N100" s="54">
        <f>IF(OR(B100="",H100&lt;&gt;"Previsto"),"",IF(B100&lt;TODAY(),"Atrasado",IF(B100&lt;=TODAY()+7,"Vence em 7 dias","A vencer")))</f>
        <v/>
      </c>
    </row>
    <row r="101">
      <c r="B101" s="51" t="n">
        <v>46170</v>
      </c>
      <c r="C101" s="52" t="inlineStr">
        <is>
          <t>[EXEMPLO] Taxas da maquininha e tarifa bancária</t>
        </is>
      </c>
      <c r="D101" s="52" t="inlineStr">
        <is>
          <t>Taxas de maquininha, banco e boleto</t>
        </is>
      </c>
      <c r="E101" s="52" t="inlineStr"/>
      <c r="F101" s="52" t="inlineStr">
        <is>
          <t>Débito automático</t>
        </is>
      </c>
      <c r="G101" s="52" t="inlineStr">
        <is>
          <t>Conta bancária PJ</t>
        </is>
      </c>
      <c r="H101" s="52" t="inlineStr">
        <is>
          <t>Realizado</t>
        </is>
      </c>
      <c r="I101" s="53" t="n">
        <v>416.34</v>
      </c>
      <c r="J101" s="54">
        <f>IF(D101="","",IFERROR(INDEX(CatTipo,MATCH(D101,CatNome,0)),"?"))</f>
        <v/>
      </c>
      <c r="K101" s="54">
        <f>IF(D101="","",IFERROR(INDEX(CatGrupo,MATCH(D101,CatNome,0)),"?"))</f>
        <v/>
      </c>
      <c r="L101" s="55">
        <f>IF(J101="Entrada",N(I101),IF(J101="Saída",-N(I101),0))</f>
        <v/>
      </c>
      <c r="M101" s="54">
        <f>IF(B101="",0,IF(H101="Previsto",IF(Visao="Realizado + previsto",1,0),1))</f>
        <v/>
      </c>
      <c r="N101" s="54">
        <f>IF(OR(B101="",H101&lt;&gt;"Previsto"),"",IF(B101&lt;TODAY(),"Atrasado",IF(B101&lt;=TODAY()+7,"Vence em 7 dias","A vencer")))</f>
        <v/>
      </c>
    </row>
    <row r="102">
      <c r="B102" s="51" t="n">
        <v>46176</v>
      </c>
      <c r="C102" s="52" t="inlineStr">
        <is>
          <t>[EXEMPLO] Assinatura do sistema de gestão</t>
        </is>
      </c>
      <c r="D102" s="52" t="inlineStr">
        <is>
          <t>Sistemas, apps e assinaturas</t>
        </is>
      </c>
      <c r="E102" s="52" t="inlineStr">
        <is>
          <t>Sistema PDV</t>
        </is>
      </c>
      <c r="F102" s="52" t="inlineStr">
        <is>
          <t>Cartão de crédito</t>
        </is>
      </c>
      <c r="G102" s="52" t="inlineStr">
        <is>
          <t>Conta bancária PJ</t>
        </is>
      </c>
      <c r="H102" s="52" t="inlineStr">
        <is>
          <t>Realizado</t>
        </is>
      </c>
      <c r="I102" s="53" t="n">
        <v>189.9</v>
      </c>
      <c r="J102" s="54">
        <f>IF(D102="","",IFERROR(INDEX(CatTipo,MATCH(D102,CatNome,0)),"?"))</f>
        <v/>
      </c>
      <c r="K102" s="54">
        <f>IF(D102="","",IFERROR(INDEX(CatGrupo,MATCH(D102,CatNome,0)),"?"))</f>
        <v/>
      </c>
      <c r="L102" s="55">
        <f>IF(J102="Entrada",N(I102),IF(J102="Saída",-N(I102),0))</f>
        <v/>
      </c>
      <c r="M102" s="54">
        <f>IF(B102="",0,IF(H102="Previsto",IF(Visao="Realizado + previsto",1,0),1))</f>
        <v/>
      </c>
      <c r="N102" s="54">
        <f>IF(OR(B102="",H102&lt;&gt;"Previsto"),"",IF(B102&lt;TODAY(),"Atrasado",IF(B102&lt;=TODAY()+7,"Vence em 7 dias","A vencer")))</f>
        <v/>
      </c>
    </row>
    <row r="103">
      <c r="B103" s="51" t="n">
        <v>46178</v>
      </c>
      <c r="C103" s="52" t="inlineStr">
        <is>
          <t>[EXEMPLO] Repasse da maquininha (1ª quinzena)</t>
        </is>
      </c>
      <c r="D103" s="52" t="inlineStr">
        <is>
          <t>Recebimentos de cartão (maquininha)</t>
        </is>
      </c>
      <c r="E103" s="52" t="inlineStr"/>
      <c r="F103" s="52" t="inlineStr">
        <is>
          <t>Cartão de crédito</t>
        </is>
      </c>
      <c r="G103" s="52" t="inlineStr">
        <is>
          <t>Conta bancária PJ</t>
        </is>
      </c>
      <c r="H103" s="52" t="inlineStr">
        <is>
          <t>Realizado</t>
        </is>
      </c>
      <c r="I103" s="53" t="n">
        <v>6272.02</v>
      </c>
      <c r="J103" s="54">
        <f>IF(D103="","",IFERROR(INDEX(CatTipo,MATCH(D103,CatNome,0)),"?"))</f>
        <v/>
      </c>
      <c r="K103" s="54">
        <f>IF(D103="","",IFERROR(INDEX(CatGrupo,MATCH(D103,CatNome,0)),"?"))</f>
        <v/>
      </c>
      <c r="L103" s="55">
        <f>IF(J103="Entrada",N(I103),IF(J103="Saída",-N(I103),0))</f>
        <v/>
      </c>
      <c r="M103" s="54">
        <f>IF(B103="",0,IF(H103="Previsto",IF(Visao="Realizado + previsto",1,0),1))</f>
        <v/>
      </c>
      <c r="N103" s="54">
        <f>IF(OR(B103="",H103&lt;&gt;"Previsto"),"",IF(B103&lt;TODAY(),"Atrasado",IF(B103&lt;=TODAY()+7,"Vence em 7 dias","A vencer")))</f>
        <v/>
      </c>
    </row>
    <row r="104">
      <c r="B104" s="51" t="n">
        <v>46178</v>
      </c>
      <c r="C104" s="52" t="inlineStr">
        <is>
          <t>[EXEMPLO] Aluguel da loja</t>
        </is>
      </c>
      <c r="D104" s="52" t="inlineStr">
        <is>
          <t>Aluguel e condomínio</t>
        </is>
      </c>
      <c r="E104" s="52" t="inlineStr">
        <is>
          <t>Imobiliária</t>
        </is>
      </c>
      <c r="F104" s="52" t="inlineStr">
        <is>
          <t>Boleto</t>
        </is>
      </c>
      <c r="G104" s="52" t="inlineStr">
        <is>
          <t>Conta bancária PJ</t>
        </is>
      </c>
      <c r="H104" s="52" t="inlineStr">
        <is>
          <t>Realizado</t>
        </is>
      </c>
      <c r="I104" s="53" t="n">
        <v>2800</v>
      </c>
      <c r="J104" s="54">
        <f>IF(D104="","",IFERROR(INDEX(CatTipo,MATCH(D104,CatNome,0)),"?"))</f>
        <v/>
      </c>
      <c r="K104" s="54">
        <f>IF(D104="","",IFERROR(INDEX(CatGrupo,MATCH(D104,CatNome,0)),"?"))</f>
        <v/>
      </c>
      <c r="L104" s="55">
        <f>IF(J104="Entrada",N(I104),IF(J104="Saída",-N(I104),0))</f>
        <v/>
      </c>
      <c r="M104" s="54">
        <f>IF(B104="",0,IF(H104="Previsto",IF(Visao="Realizado + previsto",1,0),1))</f>
        <v/>
      </c>
      <c r="N104" s="54">
        <f>IF(OR(B104="",H104&lt;&gt;"Previsto"),"",IF(B104&lt;TODAY(),"Atrasado",IF(B104&lt;=TODAY()+7,"Vence em 7 dias","A vencer")))</f>
        <v/>
      </c>
    </row>
    <row r="105">
      <c r="B105" s="51" t="n">
        <v>46178</v>
      </c>
      <c r="C105" s="52" t="inlineStr">
        <is>
          <t>[EXEMPLO] Folha de pagamento</t>
        </is>
      </c>
      <c r="D105" s="52" t="inlineStr">
        <is>
          <t>Salários e encargos</t>
        </is>
      </c>
      <c r="E105" s="52" t="inlineStr">
        <is>
          <t>Funcionária</t>
        </is>
      </c>
      <c r="F105" s="52" t="inlineStr">
        <is>
          <t>PIX</t>
        </is>
      </c>
      <c r="G105" s="52" t="inlineStr">
        <is>
          <t>Conta bancária PJ</t>
        </is>
      </c>
      <c r="H105" s="52" t="inlineStr">
        <is>
          <t>Realizado</t>
        </is>
      </c>
      <c r="I105" s="53" t="n">
        <v>3420</v>
      </c>
      <c r="J105" s="54">
        <f>IF(D105="","",IFERROR(INDEX(CatTipo,MATCH(D105,CatNome,0)),"?"))</f>
        <v/>
      </c>
      <c r="K105" s="54">
        <f>IF(D105="","",IFERROR(INDEX(CatGrupo,MATCH(D105,CatNome,0)),"?"))</f>
        <v/>
      </c>
      <c r="L105" s="55">
        <f>IF(J105="Entrada",N(I105),IF(J105="Saída",-N(I105),0))</f>
        <v/>
      </c>
      <c r="M105" s="54">
        <f>IF(B105="",0,IF(H105="Previsto",IF(Visao="Realizado + previsto",1,0),1))</f>
        <v/>
      </c>
      <c r="N105" s="54">
        <f>IF(OR(B105="",H105&lt;&gt;"Previsto"),"",IF(B105&lt;TODAY(),"Atrasado",IF(B105&lt;=TODAY()+7,"Vence em 7 dias","A vencer")))</f>
        <v/>
      </c>
    </row>
    <row r="106">
      <c r="B106" s="51" t="n">
        <v>46179</v>
      </c>
      <c r="C106" s="52" t="inlineStr">
        <is>
          <t>[EXEMPLO] Retirada do dono</t>
        </is>
      </c>
      <c r="D106" s="52" t="inlineStr">
        <is>
          <t>Pró-labore / retirada do dono</t>
        </is>
      </c>
      <c r="E106" s="52" t="inlineStr"/>
      <c r="F106" s="52" t="inlineStr">
        <is>
          <t>PIX</t>
        </is>
      </c>
      <c r="G106" s="52" t="inlineStr">
        <is>
          <t>Conta bancária PJ</t>
        </is>
      </c>
      <c r="H106" s="52" t="inlineStr">
        <is>
          <t>Realizado</t>
        </is>
      </c>
      <c r="I106" s="53" t="n">
        <v>3000</v>
      </c>
      <c r="J106" s="54">
        <f>IF(D106="","",IFERROR(INDEX(CatTipo,MATCH(D106,CatNome,0)),"?"))</f>
        <v/>
      </c>
      <c r="K106" s="54">
        <f>IF(D106="","",IFERROR(INDEX(CatGrupo,MATCH(D106,CatNome,0)),"?"))</f>
        <v/>
      </c>
      <c r="L106" s="55">
        <f>IF(J106="Entrada",N(I106),IF(J106="Saída",-N(I106),0))</f>
        <v/>
      </c>
      <c r="M106" s="54">
        <f>IF(B106="",0,IF(H106="Previsto",IF(Visao="Realizado + previsto",1,0),1))</f>
        <v/>
      </c>
      <c r="N106" s="54">
        <f>IF(OR(B106="",H106&lt;&gt;"Previsto"),"",IF(B106&lt;TODAY(),"Atrasado",IF(B106&lt;=TODAY()+7,"Vence em 7 dias","A vencer")))</f>
        <v/>
      </c>
    </row>
    <row r="107">
      <c r="B107" s="51" t="n">
        <v>46181</v>
      </c>
      <c r="C107" s="52" t="inlineStr">
        <is>
          <t>[EXEMPLO] Reposição de estoque</t>
        </is>
      </c>
      <c r="D107" s="52" t="inlineStr">
        <is>
          <t>Compra de mercadorias e matéria-prima</t>
        </is>
      </c>
      <c r="E107" s="52" t="inlineStr">
        <is>
          <t>Distribuidora</t>
        </is>
      </c>
      <c r="F107" s="52" t="inlineStr">
        <is>
          <t>Boleto</t>
        </is>
      </c>
      <c r="G107" s="52" t="inlineStr">
        <is>
          <t>Conta bancária PJ</t>
        </is>
      </c>
      <c r="H107" s="52" t="inlineStr">
        <is>
          <t>Realizado</t>
        </is>
      </c>
      <c r="I107" s="53" t="n">
        <v>6885.78</v>
      </c>
      <c r="J107" s="54">
        <f>IF(D107="","",IFERROR(INDEX(CatTipo,MATCH(D107,CatNome,0)),"?"))</f>
        <v/>
      </c>
      <c r="K107" s="54">
        <f>IF(D107="","",IFERROR(INDEX(CatGrupo,MATCH(D107,CatNome,0)),"?"))</f>
        <v/>
      </c>
      <c r="L107" s="55">
        <f>IF(J107="Entrada",N(I107),IF(J107="Saída",-N(I107),0))</f>
        <v/>
      </c>
      <c r="M107" s="54">
        <f>IF(B107="",0,IF(H107="Previsto",IF(Visao="Realizado + previsto",1,0),1))</f>
        <v/>
      </c>
      <c r="N107" s="54">
        <f>IF(OR(B107="",H107&lt;&gt;"Previsto"),"",IF(B107&lt;TODAY(),"Atrasado",IF(B107&lt;=TODAY()+7,"Vence em 7 dias","A vencer")))</f>
        <v/>
      </c>
    </row>
    <row r="108">
      <c r="B108" s="51" t="n">
        <v>46182</v>
      </c>
      <c r="C108" s="52" t="inlineStr">
        <is>
          <t>[EXEMPLO] Vendas em dinheiro no balcão</t>
        </is>
      </c>
      <c r="D108" s="52" t="inlineStr">
        <is>
          <t>Vendas à vista (dinheiro e PIX)</t>
        </is>
      </c>
      <c r="E108" s="52" t="inlineStr"/>
      <c r="F108" s="52" t="inlineStr">
        <is>
          <t>Dinheiro</t>
        </is>
      </c>
      <c r="G108" s="52" t="inlineStr">
        <is>
          <t>Caixa (dinheiro)</t>
        </is>
      </c>
      <c r="H108" s="52" t="inlineStr">
        <is>
          <t>Realizado</t>
        </is>
      </c>
      <c r="I108" s="53" t="n">
        <v>980.6</v>
      </c>
      <c r="J108" s="54">
        <f>IF(D108="","",IFERROR(INDEX(CatTipo,MATCH(D108,CatNome,0)),"?"))</f>
        <v/>
      </c>
      <c r="K108" s="54">
        <f>IF(D108="","",IFERROR(INDEX(CatGrupo,MATCH(D108,CatNome,0)),"?"))</f>
        <v/>
      </c>
      <c r="L108" s="55">
        <f>IF(J108="Entrada",N(I108),IF(J108="Saída",-N(I108),0))</f>
        <v/>
      </c>
      <c r="M108" s="54">
        <f>IF(B108="",0,IF(H108="Previsto",IF(Visao="Realizado + previsto",1,0),1))</f>
        <v/>
      </c>
      <c r="N108" s="54">
        <f>IF(OR(B108="",H108&lt;&gt;"Previsto"),"",IF(B108&lt;TODAY(),"Atrasado",IF(B108&lt;=TODAY()+7,"Vence em 7 dias","A vencer")))</f>
        <v/>
      </c>
    </row>
    <row r="109">
      <c r="B109" s="51" t="n">
        <v>46183</v>
      </c>
      <c r="C109" s="52" t="inlineStr">
        <is>
          <t>[EXEMPLO] Vendas PIX (1ª quinzena)</t>
        </is>
      </c>
      <c r="D109" s="52" t="inlineStr">
        <is>
          <t>Vendas à vista (dinheiro e PIX)</t>
        </is>
      </c>
      <c r="E109" s="52" t="inlineStr"/>
      <c r="F109" s="52" t="inlineStr">
        <is>
          <t>PIX</t>
        </is>
      </c>
      <c r="G109" s="52" t="inlineStr">
        <is>
          <t>Conta bancária PJ</t>
        </is>
      </c>
      <c r="H109" s="52" t="inlineStr">
        <is>
          <t>Realizado</t>
        </is>
      </c>
      <c r="I109" s="53" t="n">
        <v>6948.97</v>
      </c>
      <c r="J109" s="54">
        <f>IF(D109="","",IFERROR(INDEX(CatTipo,MATCH(D109,CatNome,0)),"?"))</f>
        <v/>
      </c>
      <c r="K109" s="54">
        <f>IF(D109="","",IFERROR(INDEX(CatGrupo,MATCH(D109,CatNome,0)),"?"))</f>
        <v/>
      </c>
      <c r="L109" s="55">
        <f>IF(J109="Entrada",N(I109),IF(J109="Saída",-N(I109),0))</f>
        <v/>
      </c>
      <c r="M109" s="54">
        <f>IF(B109="",0,IF(H109="Previsto",IF(Visao="Realizado + previsto",1,0),1))</f>
        <v/>
      </c>
      <c r="N109" s="54">
        <f>IF(OR(B109="",H109&lt;&gt;"Previsto"),"",IF(B109&lt;TODAY(),"Atrasado",IF(B109&lt;=TODAY()+7,"Vence em 7 dias","A vencer")))</f>
        <v/>
      </c>
    </row>
    <row r="110">
      <c r="B110" s="51" t="n">
        <v>46183</v>
      </c>
      <c r="C110" s="52" t="inlineStr">
        <is>
          <t>[EXEMPLO] Mensalidade da contabilidade</t>
        </is>
      </c>
      <c r="D110" s="52" t="inlineStr">
        <is>
          <t>Contabilidade</t>
        </is>
      </c>
      <c r="E110" s="52" t="inlineStr">
        <is>
          <t>Contabilidade online</t>
        </is>
      </c>
      <c r="F110" s="52" t="inlineStr">
        <is>
          <t>Boleto</t>
        </is>
      </c>
      <c r="G110" s="52" t="inlineStr">
        <is>
          <t>Conta bancária PJ</t>
        </is>
      </c>
      <c r="H110" s="52" t="inlineStr">
        <is>
          <t>Realizado</t>
        </is>
      </c>
      <c r="I110" s="53" t="n">
        <v>349</v>
      </c>
      <c r="J110" s="54">
        <f>IF(D110="","",IFERROR(INDEX(CatTipo,MATCH(D110,CatNome,0)),"?"))</f>
        <v/>
      </c>
      <c r="K110" s="54">
        <f>IF(D110="","",IFERROR(INDEX(CatGrupo,MATCH(D110,CatNome,0)),"?"))</f>
        <v/>
      </c>
      <c r="L110" s="55">
        <f>IF(J110="Entrada",N(I110),IF(J110="Saída",-N(I110),0))</f>
        <v/>
      </c>
      <c r="M110" s="54">
        <f>IF(B110="",0,IF(H110="Previsto",IF(Visao="Realizado + previsto",1,0),1))</f>
        <v/>
      </c>
      <c r="N110" s="54">
        <f>IF(OR(B110="",H110&lt;&gt;"Previsto"),"",IF(B110&lt;TODAY(),"Atrasado",IF(B110&lt;=TODAY()+7,"Vence em 7 dias","A vencer")))</f>
        <v/>
      </c>
    </row>
    <row r="111">
      <c r="B111" s="51" t="n">
        <v>46185</v>
      </c>
      <c r="C111" s="52" t="inlineStr">
        <is>
          <t>[EXEMPLO] Energia, água e internet</t>
        </is>
      </c>
      <c r="D111" s="52" t="inlineStr">
        <is>
          <t>Água, luz, internet e telefone</t>
        </is>
      </c>
      <c r="E111" s="52" t="inlineStr"/>
      <c r="F111" s="52" t="inlineStr">
        <is>
          <t>Débito automático</t>
        </is>
      </c>
      <c r="G111" s="52" t="inlineStr">
        <is>
          <t>Conta bancária PJ</t>
        </is>
      </c>
      <c r="H111" s="52" t="inlineStr">
        <is>
          <t>Realizado</t>
        </is>
      </c>
      <c r="I111" s="53" t="n">
        <v>727.95</v>
      </c>
      <c r="J111" s="54">
        <f>IF(D111="","",IFERROR(INDEX(CatTipo,MATCH(D111,CatNome,0)),"?"))</f>
        <v/>
      </c>
      <c r="K111" s="54">
        <f>IF(D111="","",IFERROR(INDEX(CatGrupo,MATCH(D111,CatNome,0)),"?"))</f>
        <v/>
      </c>
      <c r="L111" s="55">
        <f>IF(J111="Entrada",N(I111),IF(J111="Saída",-N(I111),0))</f>
        <v/>
      </c>
      <c r="M111" s="54">
        <f>IF(B111="",0,IF(H111="Previsto",IF(Visao="Realizado + previsto",1,0),1))</f>
        <v/>
      </c>
      <c r="N111" s="54">
        <f>IF(OR(B111="",H111&lt;&gt;"Previsto"),"",IF(B111&lt;TODAY(),"Atrasado",IF(B111&lt;=TODAY()+7,"Vence em 7 dias","A vencer")))</f>
        <v/>
      </c>
    </row>
    <row r="112">
      <c r="B112" s="51" t="n">
        <v>46188</v>
      </c>
      <c r="C112" s="52" t="inlineStr">
        <is>
          <t>[EXEMPLO] Recebimento de clientes no boleto</t>
        </is>
      </c>
      <c r="D112" s="52" t="inlineStr">
        <is>
          <t>Recebimento de clientes a prazo</t>
        </is>
      </c>
      <c r="E112" s="52" t="inlineStr">
        <is>
          <t>Clientes PJ</t>
        </is>
      </c>
      <c r="F112" s="52" t="inlineStr">
        <is>
          <t>Boleto</t>
        </is>
      </c>
      <c r="G112" s="52" t="inlineStr">
        <is>
          <t>Conta bancária PJ</t>
        </is>
      </c>
      <c r="H112" s="52" t="inlineStr">
        <is>
          <t>Realizado</t>
        </is>
      </c>
      <c r="I112" s="53" t="n">
        <v>1883.81</v>
      </c>
      <c r="J112" s="54">
        <f>IF(D112="","",IFERROR(INDEX(CatTipo,MATCH(D112,CatNome,0)),"?"))</f>
        <v/>
      </c>
      <c r="K112" s="54">
        <f>IF(D112="","",IFERROR(INDEX(CatGrupo,MATCH(D112,CatNome,0)),"?"))</f>
        <v/>
      </c>
      <c r="L112" s="55">
        <f>IF(J112="Entrada",N(I112),IF(J112="Saída",-N(I112),0))</f>
        <v/>
      </c>
      <c r="M112" s="54">
        <f>IF(B112="",0,IF(H112="Previsto",IF(Visao="Realizado + previsto",1,0),1))</f>
        <v/>
      </c>
      <c r="N112" s="54">
        <f>IF(OR(B112="",H112&lt;&gt;"Previsto"),"",IF(B112&lt;TODAY(),"Atrasado",IF(B112&lt;=TODAY()+7,"Vence em 7 dias","A vencer")))</f>
        <v/>
      </c>
    </row>
    <row r="113">
      <c r="B113" s="51" t="n">
        <v>46188</v>
      </c>
      <c r="C113" s="52" t="inlineStr">
        <is>
          <t>[EXEMPLO] Anúncios no Instagram</t>
        </is>
      </c>
      <c r="D113" s="52" t="inlineStr">
        <is>
          <t>Marketing e anúncios</t>
        </is>
      </c>
      <c r="E113" s="52" t="inlineStr">
        <is>
          <t>Meta</t>
        </is>
      </c>
      <c r="F113" s="52" t="inlineStr">
        <is>
          <t>Cartão de crédito</t>
        </is>
      </c>
      <c r="G113" s="52" t="inlineStr">
        <is>
          <t>Conta bancária PJ</t>
        </is>
      </c>
      <c r="H113" s="52" t="inlineStr">
        <is>
          <t>Realizado</t>
        </is>
      </c>
      <c r="I113" s="53" t="n">
        <v>535.03</v>
      </c>
      <c r="J113" s="54">
        <f>IF(D113="","",IFERROR(INDEX(CatTipo,MATCH(D113,CatNome,0)),"?"))</f>
        <v/>
      </c>
      <c r="K113" s="54">
        <f>IF(D113="","",IFERROR(INDEX(CatGrupo,MATCH(D113,CatNome,0)),"?"))</f>
        <v/>
      </c>
      <c r="L113" s="55">
        <f>IF(J113="Entrada",N(I113),IF(J113="Saída",-N(I113),0))</f>
        <v/>
      </c>
      <c r="M113" s="54">
        <f>IF(B113="",0,IF(H113="Previsto",IF(Visao="Realizado + previsto",1,0),1))</f>
        <v/>
      </c>
      <c r="N113" s="54">
        <f>IF(OR(B113="",H113&lt;&gt;"Previsto"),"",IF(B113&lt;TODAY(),"Atrasado",IF(B113&lt;=TODAY()+7,"Vence em 7 dias","A vencer")))</f>
        <v/>
      </c>
    </row>
    <row r="114">
      <c r="B114" s="51" t="n">
        <v>46189</v>
      </c>
      <c r="C114" s="52" t="inlineStr">
        <is>
          <t>[EXEMPLO] Empréstimo para capital de giro</t>
        </is>
      </c>
      <c r="D114" s="52" t="inlineStr">
        <is>
          <t>Empréstimos e financiamentos recebidos</t>
        </is>
      </c>
      <c r="E114" s="52" t="inlineStr">
        <is>
          <t>Banco</t>
        </is>
      </c>
      <c r="F114" s="52" t="inlineStr">
        <is>
          <t>Transferência (TED)</t>
        </is>
      </c>
      <c r="G114" s="52" t="inlineStr">
        <is>
          <t>Conta bancária PJ</t>
        </is>
      </c>
      <c r="H114" s="52" t="inlineStr">
        <is>
          <t>Realizado</t>
        </is>
      </c>
      <c r="I114" s="53" t="n">
        <v>15000</v>
      </c>
      <c r="J114" s="54">
        <f>IF(D114="","",IFERROR(INDEX(CatTipo,MATCH(D114,CatNome,0)),"?"))</f>
        <v/>
      </c>
      <c r="K114" s="54">
        <f>IF(D114="","",IFERROR(INDEX(CatGrupo,MATCH(D114,CatNome,0)),"?"))</f>
        <v/>
      </c>
      <c r="L114" s="55">
        <f>IF(J114="Entrada",N(I114),IF(J114="Saída",-N(I114),0))</f>
        <v/>
      </c>
      <c r="M114" s="54">
        <f>IF(B114="",0,IF(H114="Previsto",IF(Visao="Realizado + previsto",1,0),1))</f>
        <v/>
      </c>
      <c r="N114" s="54">
        <f>IF(OR(B114="",H114&lt;&gt;"Previsto"),"",IF(B114&lt;TODAY(),"Atrasado",IF(B114&lt;=TODAY()+7,"Vence em 7 dias","A vencer")))</f>
        <v/>
      </c>
    </row>
    <row r="115">
      <c r="B115" s="51" t="n">
        <v>46193</v>
      </c>
      <c r="C115" s="52" t="inlineStr">
        <is>
          <t>[EXEMPLO] Repasse da maquininha (2ª quinzena)</t>
        </is>
      </c>
      <c r="D115" s="52" t="inlineStr">
        <is>
          <t>Recebimentos de cartão (maquininha)</t>
        </is>
      </c>
      <c r="E115" s="52" t="inlineStr"/>
      <c r="F115" s="52" t="inlineStr">
        <is>
          <t>Cartão de crédito</t>
        </is>
      </c>
      <c r="G115" s="52" t="inlineStr">
        <is>
          <t>Conta bancária PJ</t>
        </is>
      </c>
      <c r="H115" s="52" t="inlineStr">
        <is>
          <t>Realizado</t>
        </is>
      </c>
      <c r="I115" s="53" t="n">
        <v>7950.02</v>
      </c>
      <c r="J115" s="54">
        <f>IF(D115="","",IFERROR(INDEX(CatTipo,MATCH(D115,CatNome,0)),"?"))</f>
        <v/>
      </c>
      <c r="K115" s="54">
        <f>IF(D115="","",IFERROR(INDEX(CatGrupo,MATCH(D115,CatNome,0)),"?"))</f>
        <v/>
      </c>
      <c r="L115" s="55">
        <f>IF(J115="Entrada",N(I115),IF(J115="Saída",-N(I115),0))</f>
        <v/>
      </c>
      <c r="M115" s="54">
        <f>IF(B115="",0,IF(H115="Previsto",IF(Visao="Realizado + previsto",1,0),1))</f>
        <v/>
      </c>
      <c r="N115" s="54">
        <f>IF(OR(B115="",H115&lt;&gt;"Previsto"),"",IF(B115&lt;TODAY(),"Atrasado",IF(B115&lt;=TODAY()+7,"Vence em 7 dias","A vencer")))</f>
        <v/>
      </c>
    </row>
    <row r="116">
      <c r="B116" s="51" t="n">
        <v>46193</v>
      </c>
      <c r="C116" s="52" t="inlineStr">
        <is>
          <t>[EXEMPLO] Guia de impostos</t>
        </is>
      </c>
      <c r="D116" s="52" t="inlineStr">
        <is>
          <t>Impostos (DAS, Simples e outros)</t>
        </is>
      </c>
      <c r="E116" s="52" t="inlineStr">
        <is>
          <t>Receita Federal</t>
        </is>
      </c>
      <c r="F116" s="52" t="inlineStr">
        <is>
          <t>Boleto</t>
        </is>
      </c>
      <c r="G116" s="52" t="inlineStr">
        <is>
          <t>Conta bancária PJ</t>
        </is>
      </c>
      <c r="H116" s="52" t="inlineStr">
        <is>
          <t>Realizado</t>
        </is>
      </c>
      <c r="I116" s="53" t="n">
        <v>1156.77</v>
      </c>
      <c r="J116" s="54">
        <f>IF(D116="","",IFERROR(INDEX(CatTipo,MATCH(D116,CatNome,0)),"?"))</f>
        <v/>
      </c>
      <c r="K116" s="54">
        <f>IF(D116="","",IFERROR(INDEX(CatGrupo,MATCH(D116,CatNome,0)),"?"))</f>
        <v/>
      </c>
      <c r="L116" s="55">
        <f>IF(J116="Entrada",N(I116),IF(J116="Saída",-N(I116),0))</f>
        <v/>
      </c>
      <c r="M116" s="54">
        <f>IF(B116="",0,IF(H116="Previsto",IF(Visao="Realizado + previsto",1,0),1))</f>
        <v/>
      </c>
      <c r="N116" s="54">
        <f>IF(OR(B116="",H116&lt;&gt;"Previsto"),"",IF(B116&lt;TODAY(),"Atrasado",IF(B116&lt;=TODAY()+7,"Vence em 7 dias","A vencer")))</f>
        <v/>
      </c>
    </row>
    <row r="117">
      <c r="B117" s="51" t="n">
        <v>46195</v>
      </c>
      <c r="C117" s="52" t="inlineStr">
        <is>
          <t>[EXEMPLO] Reposição de estoque</t>
        </is>
      </c>
      <c r="D117" s="52" t="inlineStr">
        <is>
          <t>Compra de mercadorias e matéria-prima</t>
        </is>
      </c>
      <c r="E117" s="52" t="inlineStr">
        <is>
          <t>Distribuidora</t>
        </is>
      </c>
      <c r="F117" s="52" t="inlineStr">
        <is>
          <t>Boleto</t>
        </is>
      </c>
      <c r="G117" s="52" t="inlineStr">
        <is>
          <t>Conta bancária PJ</t>
        </is>
      </c>
      <c r="H117" s="52" t="inlineStr">
        <is>
          <t>Realizado</t>
        </is>
      </c>
      <c r="I117" s="53" t="n">
        <v>6000.16</v>
      </c>
      <c r="J117" s="54">
        <f>IF(D117="","",IFERROR(INDEX(CatTipo,MATCH(D117,CatNome,0)),"?"))</f>
        <v/>
      </c>
      <c r="K117" s="54">
        <f>IF(D117="","",IFERROR(INDEX(CatGrupo,MATCH(D117,CatNome,0)),"?"))</f>
        <v/>
      </c>
      <c r="L117" s="55">
        <f>IF(J117="Entrada",N(I117),IF(J117="Saída",-N(I117),0))</f>
        <v/>
      </c>
      <c r="M117" s="54">
        <f>IF(B117="",0,IF(H117="Previsto",IF(Visao="Realizado + previsto",1,0),1))</f>
        <v/>
      </c>
      <c r="N117" s="54">
        <f>IF(OR(B117="",H117&lt;&gt;"Previsto"),"",IF(B117&lt;TODAY(),"Atrasado",IF(B117&lt;=TODAY()+7,"Vence em 7 dias","A vencer")))</f>
        <v/>
      </c>
    </row>
    <row r="118">
      <c r="B118" s="51" t="n">
        <v>46198</v>
      </c>
      <c r="C118" s="52" t="inlineStr">
        <is>
          <t>[EXEMPLO] Vendas PIX (2ª quinzena)</t>
        </is>
      </c>
      <c r="D118" s="52" t="inlineStr">
        <is>
          <t>Vendas à vista (dinheiro e PIX)</t>
        </is>
      </c>
      <c r="E118" s="52" t="inlineStr"/>
      <c r="F118" s="52" t="inlineStr">
        <is>
          <t>PIX</t>
        </is>
      </c>
      <c r="G118" s="52" t="inlineStr">
        <is>
          <t>Conta bancária PJ</t>
        </is>
      </c>
      <c r="H118" s="52" t="inlineStr">
        <is>
          <t>Realizado</t>
        </is>
      </c>
      <c r="I118" s="53" t="n">
        <v>4269.79</v>
      </c>
      <c r="J118" s="54">
        <f>IF(D118="","",IFERROR(INDEX(CatTipo,MATCH(D118,CatNome,0)),"?"))</f>
        <v/>
      </c>
      <c r="K118" s="54">
        <f>IF(D118="","",IFERROR(INDEX(CatGrupo,MATCH(D118,CatNome,0)),"?"))</f>
        <v/>
      </c>
      <c r="L118" s="55">
        <f>IF(J118="Entrada",N(I118),IF(J118="Saída",-N(I118),0))</f>
        <v/>
      </c>
      <c r="M118" s="54">
        <f>IF(B118="",0,IF(H118="Previsto",IF(Visao="Realizado + previsto",1,0),1))</f>
        <v/>
      </c>
      <c r="N118" s="54">
        <f>IF(OR(B118="",H118&lt;&gt;"Previsto"),"",IF(B118&lt;TODAY(),"Atrasado",IF(B118&lt;=TODAY()+7,"Vence em 7 dias","A vencer")))</f>
        <v/>
      </c>
    </row>
    <row r="119">
      <c r="B119" s="51" t="n">
        <v>46199</v>
      </c>
      <c r="C119" s="52" t="inlineStr">
        <is>
          <t>[EXEMPLO] Frete de entregas</t>
        </is>
      </c>
      <c r="D119" s="52" t="inlineStr">
        <is>
          <t>Transporte, frete e combustível</t>
        </is>
      </c>
      <c r="E119" s="52" t="inlineStr">
        <is>
          <t>Motoboy</t>
        </is>
      </c>
      <c r="F119" s="52" t="inlineStr">
        <is>
          <t>Dinheiro</t>
        </is>
      </c>
      <c r="G119" s="52" t="inlineStr">
        <is>
          <t>Caixa (dinheiro)</t>
        </is>
      </c>
      <c r="H119" s="52" t="inlineStr">
        <is>
          <t>Realizado</t>
        </is>
      </c>
      <c r="I119" s="53" t="n">
        <v>276.93</v>
      </c>
      <c r="J119" s="54">
        <f>IF(D119="","",IFERROR(INDEX(CatTipo,MATCH(D119,CatNome,0)),"?"))</f>
        <v/>
      </c>
      <c r="K119" s="54">
        <f>IF(D119="","",IFERROR(INDEX(CatGrupo,MATCH(D119,CatNome,0)),"?"))</f>
        <v/>
      </c>
      <c r="L119" s="55">
        <f>IF(J119="Entrada",N(I119),IF(J119="Saída",-N(I119),0))</f>
        <v/>
      </c>
      <c r="M119" s="54">
        <f>IF(B119="",0,IF(H119="Previsto",IF(Visao="Realizado + previsto",1,0),1))</f>
        <v/>
      </c>
      <c r="N119" s="54">
        <f>IF(OR(B119="",H119&lt;&gt;"Previsto"),"",IF(B119&lt;TODAY(),"Atrasado",IF(B119&lt;=TODAY()+7,"Vence em 7 dias","A vencer")))</f>
        <v/>
      </c>
    </row>
    <row r="120">
      <c r="B120" s="51" t="n">
        <v>46200</v>
      </c>
      <c r="C120" s="52" t="inlineStr">
        <is>
          <t>[EXEMPLO] Material de limpeza e embalagens</t>
        </is>
      </c>
      <c r="D120" s="52" t="inlineStr">
        <is>
          <t>Embalagens e material de consumo</t>
        </is>
      </c>
      <c r="E120" s="52" t="inlineStr">
        <is>
          <t>Atacadista</t>
        </is>
      </c>
      <c r="F120" s="52" t="inlineStr">
        <is>
          <t>Dinheiro</t>
        </is>
      </c>
      <c r="G120" s="52" t="inlineStr">
        <is>
          <t>Caixa (dinheiro)</t>
        </is>
      </c>
      <c r="H120" s="52" t="inlineStr">
        <is>
          <t>Realizado</t>
        </is>
      </c>
      <c r="I120" s="53" t="n">
        <v>294.15</v>
      </c>
      <c r="J120" s="54">
        <f>IF(D120="","",IFERROR(INDEX(CatTipo,MATCH(D120,CatNome,0)),"?"))</f>
        <v/>
      </c>
      <c r="K120" s="54">
        <f>IF(D120="","",IFERROR(INDEX(CatGrupo,MATCH(D120,CatNome,0)),"?"))</f>
        <v/>
      </c>
      <c r="L120" s="55">
        <f>IF(J120="Entrada",N(I120),IF(J120="Saída",-N(I120),0))</f>
        <v/>
      </c>
      <c r="M120" s="54">
        <f>IF(B120="",0,IF(H120="Previsto",IF(Visao="Realizado + previsto",1,0),1))</f>
        <v/>
      </c>
      <c r="N120" s="54">
        <f>IF(OR(B120="",H120&lt;&gt;"Previsto"),"",IF(B120&lt;TODAY(),"Atrasado",IF(B120&lt;=TODAY()+7,"Vence em 7 dias","A vencer")))</f>
        <v/>
      </c>
    </row>
    <row r="121">
      <c r="B121" s="51" t="n">
        <v>46201</v>
      </c>
      <c r="C121" s="52" t="inlineStr">
        <is>
          <t>[EXEMPLO] Taxas da maquininha e tarifa bancária</t>
        </is>
      </c>
      <c r="D121" s="52" t="inlineStr">
        <is>
          <t>Taxas de maquininha, banco e boleto</t>
        </is>
      </c>
      <c r="E121" s="52" t="inlineStr"/>
      <c r="F121" s="52" t="inlineStr">
        <is>
          <t>Débito automático</t>
        </is>
      </c>
      <c r="G121" s="52" t="inlineStr">
        <is>
          <t>Conta bancária PJ</t>
        </is>
      </c>
      <c r="H121" s="52" t="inlineStr">
        <is>
          <t>Realizado</t>
        </is>
      </c>
      <c r="I121" s="53" t="n">
        <v>429.87</v>
      </c>
      <c r="J121" s="54">
        <f>IF(D121="","",IFERROR(INDEX(CatTipo,MATCH(D121,CatNome,0)),"?"))</f>
        <v/>
      </c>
      <c r="K121" s="54">
        <f>IF(D121="","",IFERROR(INDEX(CatGrupo,MATCH(D121,CatNome,0)),"?"))</f>
        <v/>
      </c>
      <c r="L121" s="55">
        <f>IF(J121="Entrada",N(I121),IF(J121="Saída",-N(I121),0))</f>
        <v/>
      </c>
      <c r="M121" s="54">
        <f>IF(B121="",0,IF(H121="Previsto",IF(Visao="Realizado + previsto",1,0),1))</f>
        <v/>
      </c>
      <c r="N121" s="54">
        <f>IF(OR(B121="",H121&lt;&gt;"Previsto"),"",IF(B121&lt;TODAY(),"Atrasado",IF(B121&lt;=TODAY()+7,"Vence em 7 dias","A vencer")))</f>
        <v/>
      </c>
    </row>
    <row r="122">
      <c r="B122" s="51" t="n">
        <v>46206</v>
      </c>
      <c r="C122" s="52" t="inlineStr">
        <is>
          <t>[EXEMPLO] Assinatura do sistema de gestão</t>
        </is>
      </c>
      <c r="D122" s="52" t="inlineStr">
        <is>
          <t>Sistemas, apps e assinaturas</t>
        </is>
      </c>
      <c r="E122" s="52" t="inlineStr">
        <is>
          <t>Sistema PDV</t>
        </is>
      </c>
      <c r="F122" s="52" t="inlineStr">
        <is>
          <t>Cartão de crédito</t>
        </is>
      </c>
      <c r="G122" s="52" t="inlineStr">
        <is>
          <t>Conta bancária PJ</t>
        </is>
      </c>
      <c r="H122" s="52" t="inlineStr">
        <is>
          <t>Realizado</t>
        </is>
      </c>
      <c r="I122" s="53" t="n">
        <v>189.9</v>
      </c>
      <c r="J122" s="54">
        <f>IF(D122="","",IFERROR(INDEX(CatTipo,MATCH(D122,CatNome,0)),"?"))</f>
        <v/>
      </c>
      <c r="K122" s="54">
        <f>IF(D122="","",IFERROR(INDEX(CatGrupo,MATCH(D122,CatNome,0)),"?"))</f>
        <v/>
      </c>
      <c r="L122" s="55">
        <f>IF(J122="Entrada",N(I122),IF(J122="Saída",-N(I122),0))</f>
        <v/>
      </c>
      <c r="M122" s="54">
        <f>IF(B122="",0,IF(H122="Previsto",IF(Visao="Realizado + previsto",1,0),1))</f>
        <v/>
      </c>
      <c r="N122" s="54">
        <f>IF(OR(B122="",H122&lt;&gt;"Previsto"),"",IF(B122&lt;TODAY(),"Atrasado",IF(B122&lt;=TODAY()+7,"Vence em 7 dias","A vencer")))</f>
        <v/>
      </c>
    </row>
    <row r="123">
      <c r="B123" s="51" t="n">
        <v>46208</v>
      </c>
      <c r="C123" s="52" t="inlineStr">
        <is>
          <t>[EXEMPLO] Repasse da maquininha (1ª quinzena)</t>
        </is>
      </c>
      <c r="D123" s="52" t="inlineStr">
        <is>
          <t>Recebimentos de cartão (maquininha)</t>
        </is>
      </c>
      <c r="E123" s="52" t="inlineStr"/>
      <c r="F123" s="52" t="inlineStr">
        <is>
          <t>Cartão de crédito</t>
        </is>
      </c>
      <c r="G123" s="52" t="inlineStr">
        <is>
          <t>Conta bancária PJ</t>
        </is>
      </c>
      <c r="H123" s="52" t="inlineStr">
        <is>
          <t>Realizado</t>
        </is>
      </c>
      <c r="I123" s="53" t="n">
        <v>6589.35</v>
      </c>
      <c r="J123" s="54">
        <f>IF(D123="","",IFERROR(INDEX(CatTipo,MATCH(D123,CatNome,0)),"?"))</f>
        <v/>
      </c>
      <c r="K123" s="54">
        <f>IF(D123="","",IFERROR(INDEX(CatGrupo,MATCH(D123,CatNome,0)),"?"))</f>
        <v/>
      </c>
      <c r="L123" s="55">
        <f>IF(J123="Entrada",N(I123),IF(J123="Saída",-N(I123),0))</f>
        <v/>
      </c>
      <c r="M123" s="54">
        <f>IF(B123="",0,IF(H123="Previsto",IF(Visao="Realizado + previsto",1,0),1))</f>
        <v/>
      </c>
      <c r="N123" s="54">
        <f>IF(OR(B123="",H123&lt;&gt;"Previsto"),"",IF(B123&lt;TODAY(),"Atrasado",IF(B123&lt;=TODAY()+7,"Vence em 7 dias","A vencer")))</f>
        <v/>
      </c>
    </row>
    <row r="124">
      <c r="B124" s="51" t="n">
        <v>46208</v>
      </c>
      <c r="C124" s="52" t="inlineStr">
        <is>
          <t>[EXEMPLO] Aluguel da loja</t>
        </is>
      </c>
      <c r="D124" s="52" t="inlineStr">
        <is>
          <t>Aluguel e condomínio</t>
        </is>
      </c>
      <c r="E124" s="52" t="inlineStr">
        <is>
          <t>Imobiliária</t>
        </is>
      </c>
      <c r="F124" s="52" t="inlineStr">
        <is>
          <t>Boleto</t>
        </is>
      </c>
      <c r="G124" s="52" t="inlineStr">
        <is>
          <t>Conta bancária PJ</t>
        </is>
      </c>
      <c r="H124" s="52" t="inlineStr">
        <is>
          <t>Realizado</t>
        </is>
      </c>
      <c r="I124" s="53" t="n">
        <v>2800</v>
      </c>
      <c r="J124" s="54">
        <f>IF(D124="","",IFERROR(INDEX(CatTipo,MATCH(D124,CatNome,0)),"?"))</f>
        <v/>
      </c>
      <c r="K124" s="54">
        <f>IF(D124="","",IFERROR(INDEX(CatGrupo,MATCH(D124,CatNome,0)),"?"))</f>
        <v/>
      </c>
      <c r="L124" s="55">
        <f>IF(J124="Entrada",N(I124),IF(J124="Saída",-N(I124),0))</f>
        <v/>
      </c>
      <c r="M124" s="54">
        <f>IF(B124="",0,IF(H124="Previsto",IF(Visao="Realizado + previsto",1,0),1))</f>
        <v/>
      </c>
      <c r="N124" s="54">
        <f>IF(OR(B124="",H124&lt;&gt;"Previsto"),"",IF(B124&lt;TODAY(),"Atrasado",IF(B124&lt;=TODAY()+7,"Vence em 7 dias","A vencer")))</f>
        <v/>
      </c>
    </row>
    <row r="125">
      <c r="B125" s="51" t="n">
        <v>46208</v>
      </c>
      <c r="C125" s="52" t="inlineStr">
        <is>
          <t>[EXEMPLO] Folha de pagamento</t>
        </is>
      </c>
      <c r="D125" s="52" t="inlineStr">
        <is>
          <t>Salários e encargos</t>
        </is>
      </c>
      <c r="E125" s="52" t="inlineStr">
        <is>
          <t>Funcionária</t>
        </is>
      </c>
      <c r="F125" s="52" t="inlineStr">
        <is>
          <t>PIX</t>
        </is>
      </c>
      <c r="G125" s="52" t="inlineStr">
        <is>
          <t>Conta bancária PJ</t>
        </is>
      </c>
      <c r="H125" s="52" t="inlineStr">
        <is>
          <t>Realizado</t>
        </is>
      </c>
      <c r="I125" s="53" t="n">
        <v>3420</v>
      </c>
      <c r="J125" s="54">
        <f>IF(D125="","",IFERROR(INDEX(CatTipo,MATCH(D125,CatNome,0)),"?"))</f>
        <v/>
      </c>
      <c r="K125" s="54">
        <f>IF(D125="","",IFERROR(INDEX(CatGrupo,MATCH(D125,CatNome,0)),"?"))</f>
        <v/>
      </c>
      <c r="L125" s="55">
        <f>IF(J125="Entrada",N(I125),IF(J125="Saída",-N(I125),0))</f>
        <v/>
      </c>
      <c r="M125" s="54">
        <f>IF(B125="",0,IF(H125="Previsto",IF(Visao="Realizado + previsto",1,0),1))</f>
        <v/>
      </c>
      <c r="N125" s="54">
        <f>IF(OR(B125="",H125&lt;&gt;"Previsto"),"",IF(B125&lt;TODAY(),"Atrasado",IF(B125&lt;=TODAY()+7,"Vence em 7 dias","A vencer")))</f>
        <v/>
      </c>
    </row>
    <row r="126">
      <c r="B126" s="51" t="n">
        <v>46209</v>
      </c>
      <c r="C126" s="52" t="inlineStr">
        <is>
          <t>[EXEMPLO] Retirada do dono</t>
        </is>
      </c>
      <c r="D126" s="52" t="inlineStr">
        <is>
          <t>Pró-labore / retirada do dono</t>
        </is>
      </c>
      <c r="E126" s="52" t="inlineStr"/>
      <c r="F126" s="52" t="inlineStr">
        <is>
          <t>PIX</t>
        </is>
      </c>
      <c r="G126" s="52" t="inlineStr">
        <is>
          <t>Conta bancária PJ</t>
        </is>
      </c>
      <c r="H126" s="52" t="inlineStr">
        <is>
          <t>Realizado</t>
        </is>
      </c>
      <c r="I126" s="53" t="n">
        <v>3000</v>
      </c>
      <c r="J126" s="54">
        <f>IF(D126="","",IFERROR(INDEX(CatTipo,MATCH(D126,CatNome,0)),"?"))</f>
        <v/>
      </c>
      <c r="K126" s="54">
        <f>IF(D126="","",IFERROR(INDEX(CatGrupo,MATCH(D126,CatNome,0)),"?"))</f>
        <v/>
      </c>
      <c r="L126" s="55">
        <f>IF(J126="Entrada",N(I126),IF(J126="Saída",-N(I126),0))</f>
        <v/>
      </c>
      <c r="M126" s="54">
        <f>IF(B126="",0,IF(H126="Previsto",IF(Visao="Realizado + previsto",1,0),1))</f>
        <v/>
      </c>
      <c r="N126" s="54">
        <f>IF(OR(B126="",H126&lt;&gt;"Previsto"),"",IF(B126&lt;TODAY(),"Atrasado",IF(B126&lt;=TODAY()+7,"Vence em 7 dias","A vencer")))</f>
        <v/>
      </c>
    </row>
    <row r="127">
      <c r="B127" s="51" t="n">
        <v>46211</v>
      </c>
      <c r="C127" s="52" t="inlineStr">
        <is>
          <t>[EXEMPLO] Reposição de estoque</t>
        </is>
      </c>
      <c r="D127" s="52" t="inlineStr">
        <is>
          <t>Compra de mercadorias e matéria-prima</t>
        </is>
      </c>
      <c r="E127" s="52" t="inlineStr">
        <is>
          <t>Distribuidora</t>
        </is>
      </c>
      <c r="F127" s="52" t="inlineStr">
        <is>
          <t>Boleto</t>
        </is>
      </c>
      <c r="G127" s="52" t="inlineStr">
        <is>
          <t>Conta bancária PJ</t>
        </is>
      </c>
      <c r="H127" s="52" t="inlineStr">
        <is>
          <t>Realizado</t>
        </is>
      </c>
      <c r="I127" s="53" t="n">
        <v>6564.88</v>
      </c>
      <c r="J127" s="54">
        <f>IF(D127="","",IFERROR(INDEX(CatTipo,MATCH(D127,CatNome,0)),"?"))</f>
        <v/>
      </c>
      <c r="K127" s="54">
        <f>IF(D127="","",IFERROR(INDEX(CatGrupo,MATCH(D127,CatNome,0)),"?"))</f>
        <v/>
      </c>
      <c r="L127" s="55">
        <f>IF(J127="Entrada",N(I127),IF(J127="Saída",-N(I127),0))</f>
        <v/>
      </c>
      <c r="M127" s="54">
        <f>IF(B127="",0,IF(H127="Previsto",IF(Visao="Realizado + previsto",1,0),1))</f>
        <v/>
      </c>
      <c r="N127" s="54">
        <f>IF(OR(B127="",H127&lt;&gt;"Previsto"),"",IF(B127&lt;TODAY(),"Atrasado",IF(B127&lt;=TODAY()+7,"Vence em 7 dias","A vencer")))</f>
        <v/>
      </c>
    </row>
    <row r="128">
      <c r="B128" s="51" t="n">
        <v>46212</v>
      </c>
      <c r="C128" s="52" t="inlineStr">
        <is>
          <t>[EXEMPLO] Vendas em dinheiro no balcão</t>
        </is>
      </c>
      <c r="D128" s="52" t="inlineStr">
        <is>
          <t>Vendas à vista (dinheiro e PIX)</t>
        </is>
      </c>
      <c r="E128" s="52" t="inlineStr"/>
      <c r="F128" s="52" t="inlineStr">
        <is>
          <t>Dinheiro</t>
        </is>
      </c>
      <c r="G128" s="52" t="inlineStr">
        <is>
          <t>Caixa (dinheiro)</t>
        </is>
      </c>
      <c r="H128" s="52" t="inlineStr">
        <is>
          <t>Realizado</t>
        </is>
      </c>
      <c r="I128" s="53" t="n">
        <v>799.05</v>
      </c>
      <c r="J128" s="54">
        <f>IF(D128="","",IFERROR(INDEX(CatTipo,MATCH(D128,CatNome,0)),"?"))</f>
        <v/>
      </c>
      <c r="K128" s="54">
        <f>IF(D128="","",IFERROR(INDEX(CatGrupo,MATCH(D128,CatNome,0)),"?"))</f>
        <v/>
      </c>
      <c r="L128" s="55">
        <f>IF(J128="Entrada",N(I128),IF(J128="Saída",-N(I128),0))</f>
        <v/>
      </c>
      <c r="M128" s="54">
        <f>IF(B128="",0,IF(H128="Previsto",IF(Visao="Realizado + previsto",1,0),1))</f>
        <v/>
      </c>
      <c r="N128" s="54">
        <f>IF(OR(B128="",H128&lt;&gt;"Previsto"),"",IF(B128&lt;TODAY(),"Atrasado",IF(B128&lt;=TODAY()+7,"Vence em 7 dias","A vencer")))</f>
        <v/>
      </c>
    </row>
    <row r="129">
      <c r="B129" s="51" t="n">
        <v>46213</v>
      </c>
      <c r="C129" s="52" t="inlineStr">
        <is>
          <t>[EXEMPLO] Vendas PIX (1ª quinzena)</t>
        </is>
      </c>
      <c r="D129" s="52" t="inlineStr">
        <is>
          <t>Vendas à vista (dinheiro e PIX)</t>
        </is>
      </c>
      <c r="E129" s="52" t="inlineStr"/>
      <c r="F129" s="52" t="inlineStr">
        <is>
          <t>PIX</t>
        </is>
      </c>
      <c r="G129" s="52" t="inlineStr">
        <is>
          <t>Conta bancária PJ</t>
        </is>
      </c>
      <c r="H129" s="52" t="inlineStr">
        <is>
          <t>Realizado</t>
        </is>
      </c>
      <c r="I129" s="53" t="n">
        <v>6890.07</v>
      </c>
      <c r="J129" s="54">
        <f>IF(D129="","",IFERROR(INDEX(CatTipo,MATCH(D129,CatNome,0)),"?"))</f>
        <v/>
      </c>
      <c r="K129" s="54">
        <f>IF(D129="","",IFERROR(INDEX(CatGrupo,MATCH(D129,CatNome,0)),"?"))</f>
        <v/>
      </c>
      <c r="L129" s="55">
        <f>IF(J129="Entrada",N(I129),IF(J129="Saída",-N(I129),0))</f>
        <v/>
      </c>
      <c r="M129" s="54">
        <f>IF(B129="",0,IF(H129="Previsto",IF(Visao="Realizado + previsto",1,0),1))</f>
        <v/>
      </c>
      <c r="N129" s="54">
        <f>IF(OR(B129="",H129&lt;&gt;"Previsto"),"",IF(B129&lt;TODAY(),"Atrasado",IF(B129&lt;=TODAY()+7,"Vence em 7 dias","A vencer")))</f>
        <v/>
      </c>
    </row>
    <row r="130">
      <c r="B130" s="51" t="n">
        <v>46213</v>
      </c>
      <c r="C130" s="52" t="inlineStr">
        <is>
          <t>[EXEMPLO] Mensalidade da contabilidade</t>
        </is>
      </c>
      <c r="D130" s="52" t="inlineStr">
        <is>
          <t>Contabilidade</t>
        </is>
      </c>
      <c r="E130" s="52" t="inlineStr">
        <is>
          <t>Contabilidade online</t>
        </is>
      </c>
      <c r="F130" s="52" t="inlineStr">
        <is>
          <t>Boleto</t>
        </is>
      </c>
      <c r="G130" s="52" t="inlineStr">
        <is>
          <t>Conta bancária PJ</t>
        </is>
      </c>
      <c r="H130" s="52" t="inlineStr">
        <is>
          <t>Realizado</t>
        </is>
      </c>
      <c r="I130" s="53" t="n">
        <v>349</v>
      </c>
      <c r="J130" s="54">
        <f>IF(D130="","",IFERROR(INDEX(CatTipo,MATCH(D130,CatNome,0)),"?"))</f>
        <v/>
      </c>
      <c r="K130" s="54">
        <f>IF(D130="","",IFERROR(INDEX(CatGrupo,MATCH(D130,CatNome,0)),"?"))</f>
        <v/>
      </c>
      <c r="L130" s="55">
        <f>IF(J130="Entrada",N(I130),IF(J130="Saída",-N(I130),0))</f>
        <v/>
      </c>
      <c r="M130" s="54">
        <f>IF(B130="",0,IF(H130="Previsto",IF(Visao="Realizado + previsto",1,0),1))</f>
        <v/>
      </c>
      <c r="N130" s="54">
        <f>IF(OR(B130="",H130&lt;&gt;"Previsto"),"",IF(B130&lt;TODAY(),"Atrasado",IF(B130&lt;=TODAY()+7,"Vence em 7 dias","A vencer")))</f>
        <v/>
      </c>
    </row>
    <row r="131">
      <c r="B131" s="51" t="n">
        <v>46215</v>
      </c>
      <c r="C131" s="52" t="inlineStr">
        <is>
          <t>[EXEMPLO] Energia, água e internet</t>
        </is>
      </c>
      <c r="D131" s="52" t="inlineStr">
        <is>
          <t>Água, luz, internet e telefone</t>
        </is>
      </c>
      <c r="E131" s="52" t="inlineStr"/>
      <c r="F131" s="52" t="inlineStr">
        <is>
          <t>Débito automático</t>
        </is>
      </c>
      <c r="G131" s="52" t="inlineStr">
        <is>
          <t>Conta bancária PJ</t>
        </is>
      </c>
      <c r="H131" s="52" t="inlineStr">
        <is>
          <t>Realizado</t>
        </is>
      </c>
      <c r="I131" s="53" t="n">
        <v>594.5</v>
      </c>
      <c r="J131" s="54">
        <f>IF(D131="","",IFERROR(INDEX(CatTipo,MATCH(D131,CatNome,0)),"?"))</f>
        <v/>
      </c>
      <c r="K131" s="54">
        <f>IF(D131="","",IFERROR(INDEX(CatGrupo,MATCH(D131,CatNome,0)),"?"))</f>
        <v/>
      </c>
      <c r="L131" s="55">
        <f>IF(J131="Entrada",N(I131),IF(J131="Saída",-N(I131),0))</f>
        <v/>
      </c>
      <c r="M131" s="54">
        <f>IF(B131="",0,IF(H131="Previsto",IF(Visao="Realizado + previsto",1,0),1))</f>
        <v/>
      </c>
      <c r="N131" s="54">
        <f>IF(OR(B131="",H131&lt;&gt;"Previsto"),"",IF(B131&lt;TODAY(),"Atrasado",IF(B131&lt;=TODAY()+7,"Vence em 7 dias","A vencer")))</f>
        <v/>
      </c>
    </row>
    <row r="132">
      <c r="B132" s="51" t="n">
        <v>46218</v>
      </c>
      <c r="C132" s="52" t="inlineStr">
        <is>
          <t>[EXEMPLO] Recebimento de clientes no boleto</t>
        </is>
      </c>
      <c r="D132" s="52" t="inlineStr">
        <is>
          <t>Recebimento de clientes a prazo</t>
        </is>
      </c>
      <c r="E132" s="52" t="inlineStr">
        <is>
          <t>Clientes PJ</t>
        </is>
      </c>
      <c r="F132" s="52" t="inlineStr">
        <is>
          <t>Boleto</t>
        </is>
      </c>
      <c r="G132" s="52" t="inlineStr">
        <is>
          <t>Conta bancária PJ</t>
        </is>
      </c>
      <c r="H132" s="52" t="inlineStr">
        <is>
          <t>Realizado</t>
        </is>
      </c>
      <c r="I132" s="53" t="n">
        <v>2163.62</v>
      </c>
      <c r="J132" s="54">
        <f>IF(D132="","",IFERROR(INDEX(CatTipo,MATCH(D132,CatNome,0)),"?"))</f>
        <v/>
      </c>
      <c r="K132" s="54">
        <f>IF(D132="","",IFERROR(INDEX(CatGrupo,MATCH(D132,CatNome,0)),"?"))</f>
        <v/>
      </c>
      <c r="L132" s="55">
        <f>IF(J132="Entrada",N(I132),IF(J132="Saída",-N(I132),0))</f>
        <v/>
      </c>
      <c r="M132" s="54">
        <f>IF(B132="",0,IF(H132="Previsto",IF(Visao="Realizado + previsto",1,0),1))</f>
        <v/>
      </c>
      <c r="N132" s="54">
        <f>IF(OR(B132="",H132&lt;&gt;"Previsto"),"",IF(B132&lt;TODAY(),"Atrasado",IF(B132&lt;=TODAY()+7,"Vence em 7 dias","A vencer")))</f>
        <v/>
      </c>
    </row>
    <row r="133">
      <c r="B133" s="51" t="n">
        <v>46218</v>
      </c>
      <c r="C133" s="52" t="inlineStr">
        <is>
          <t>[EXEMPLO] Anúncios no Instagram</t>
        </is>
      </c>
      <c r="D133" s="52" t="inlineStr">
        <is>
          <t>Marketing e anúncios</t>
        </is>
      </c>
      <c r="E133" s="52" t="inlineStr">
        <is>
          <t>Meta</t>
        </is>
      </c>
      <c r="F133" s="52" t="inlineStr">
        <is>
          <t>Cartão de crédito</t>
        </is>
      </c>
      <c r="G133" s="52" t="inlineStr">
        <is>
          <t>Conta bancária PJ</t>
        </is>
      </c>
      <c r="H133" s="52" t="inlineStr">
        <is>
          <t>Realizado</t>
        </is>
      </c>
      <c r="I133" s="53" t="n">
        <v>592.3</v>
      </c>
      <c r="J133" s="54">
        <f>IF(D133="","",IFERROR(INDEX(CatTipo,MATCH(D133,CatNome,0)),"?"))</f>
        <v/>
      </c>
      <c r="K133" s="54">
        <f>IF(D133="","",IFERROR(INDEX(CatGrupo,MATCH(D133,CatNome,0)),"?"))</f>
        <v/>
      </c>
      <c r="L133" s="55">
        <f>IF(J133="Entrada",N(I133),IF(J133="Saída",-N(I133),0))</f>
        <v/>
      </c>
      <c r="M133" s="54">
        <f>IF(B133="",0,IF(H133="Previsto",IF(Visao="Realizado + previsto",1,0),1))</f>
        <v/>
      </c>
      <c r="N133" s="54">
        <f>IF(OR(B133="",H133&lt;&gt;"Previsto"),"",IF(B133&lt;TODAY(),"Atrasado",IF(B133&lt;=TODAY()+7,"Vence em 7 dias","A vencer")))</f>
        <v/>
      </c>
    </row>
    <row r="134">
      <c r="B134" s="51" t="n">
        <v>46221</v>
      </c>
      <c r="C134" s="52" t="inlineStr">
        <is>
          <t>[EXEMPLO] Parcela 1/12 do empréstimo</t>
        </is>
      </c>
      <c r="D134" s="52" t="inlineStr">
        <is>
          <t>Parcelas de empréstimos e financiamentos</t>
        </is>
      </c>
      <c r="E134" s="52" t="inlineStr">
        <is>
          <t>Banco</t>
        </is>
      </c>
      <c r="F134" s="52" t="inlineStr">
        <is>
          <t>Débito automático</t>
        </is>
      </c>
      <c r="G134" s="52" t="inlineStr">
        <is>
          <t>Conta bancária PJ</t>
        </is>
      </c>
      <c r="H134" s="52" t="inlineStr">
        <is>
          <t>Realizado</t>
        </is>
      </c>
      <c r="I134" s="53" t="n">
        <v>1385.4</v>
      </c>
      <c r="J134" s="54">
        <f>IF(D134="","",IFERROR(INDEX(CatTipo,MATCH(D134,CatNome,0)),"?"))</f>
        <v/>
      </c>
      <c r="K134" s="54">
        <f>IF(D134="","",IFERROR(INDEX(CatGrupo,MATCH(D134,CatNome,0)),"?"))</f>
        <v/>
      </c>
      <c r="L134" s="55">
        <f>IF(J134="Entrada",N(I134),IF(J134="Saída",-N(I134),0))</f>
        <v/>
      </c>
      <c r="M134" s="54">
        <f>IF(B134="",0,IF(H134="Previsto",IF(Visao="Realizado + previsto",1,0),1))</f>
        <v/>
      </c>
      <c r="N134" s="54">
        <f>IF(OR(B134="",H134&lt;&gt;"Previsto"),"",IF(B134&lt;TODAY(),"Atrasado",IF(B134&lt;=TODAY()+7,"Vence em 7 dias","A vencer")))</f>
        <v/>
      </c>
    </row>
    <row r="135">
      <c r="B135" s="51" t="n">
        <v>46223</v>
      </c>
      <c r="C135" s="52" t="inlineStr">
        <is>
          <t>[EXEMPLO] Repasse da maquininha (2ª quinzena)</t>
        </is>
      </c>
      <c r="D135" s="52" t="inlineStr">
        <is>
          <t>Recebimentos de cartão (maquininha)</t>
        </is>
      </c>
      <c r="E135" s="52" t="inlineStr"/>
      <c r="F135" s="52" t="inlineStr">
        <is>
          <t>Cartão de crédito</t>
        </is>
      </c>
      <c r="G135" s="52" t="inlineStr">
        <is>
          <t>Conta bancária PJ</t>
        </is>
      </c>
      <c r="H135" s="52" t="inlineStr">
        <is>
          <t>Realizado</t>
        </is>
      </c>
      <c r="I135" s="53" t="n">
        <v>8671.790000000001</v>
      </c>
      <c r="J135" s="54">
        <f>IF(D135="","",IFERROR(INDEX(CatTipo,MATCH(D135,CatNome,0)),"?"))</f>
        <v/>
      </c>
      <c r="K135" s="54">
        <f>IF(D135="","",IFERROR(INDEX(CatGrupo,MATCH(D135,CatNome,0)),"?"))</f>
        <v/>
      </c>
      <c r="L135" s="55">
        <f>IF(J135="Entrada",N(I135),IF(J135="Saída",-N(I135),0))</f>
        <v/>
      </c>
      <c r="M135" s="54">
        <f>IF(B135="",0,IF(H135="Previsto",IF(Visao="Realizado + previsto",1,0),1))</f>
        <v/>
      </c>
      <c r="N135" s="54">
        <f>IF(OR(B135="",H135&lt;&gt;"Previsto"),"",IF(B135&lt;TODAY(),"Atrasado",IF(B135&lt;=TODAY()+7,"Vence em 7 dias","A vencer")))</f>
        <v/>
      </c>
    </row>
    <row r="136">
      <c r="B136" s="51" t="n">
        <v>46223</v>
      </c>
      <c r="C136" s="52" t="inlineStr">
        <is>
          <t>[EXEMPLO] Guia de impostos</t>
        </is>
      </c>
      <c r="D136" s="52" t="inlineStr">
        <is>
          <t>Impostos (DAS, Simples e outros)</t>
        </is>
      </c>
      <c r="E136" s="52" t="inlineStr">
        <is>
          <t>Receita Federal</t>
        </is>
      </c>
      <c r="F136" s="52" t="inlineStr">
        <is>
          <t>Boleto</t>
        </is>
      </c>
      <c r="G136" s="52" t="inlineStr">
        <is>
          <t>Conta bancária PJ</t>
        </is>
      </c>
      <c r="H136" s="52" t="inlineStr">
        <is>
          <t>Realizado</t>
        </is>
      </c>
      <c r="I136" s="53" t="n">
        <v>1395.78</v>
      </c>
      <c r="J136" s="54">
        <f>IF(D136="","",IFERROR(INDEX(CatTipo,MATCH(D136,CatNome,0)),"?"))</f>
        <v/>
      </c>
      <c r="K136" s="54">
        <f>IF(D136="","",IFERROR(INDEX(CatGrupo,MATCH(D136,CatNome,0)),"?"))</f>
        <v/>
      </c>
      <c r="L136" s="55">
        <f>IF(J136="Entrada",N(I136),IF(J136="Saída",-N(I136),0))</f>
        <v/>
      </c>
      <c r="M136" s="54">
        <f>IF(B136="",0,IF(H136="Previsto",IF(Visao="Realizado + previsto",1,0),1))</f>
        <v/>
      </c>
      <c r="N136" s="54">
        <f>IF(OR(B136="",H136&lt;&gt;"Previsto"),"",IF(B136&lt;TODAY(),"Atrasado",IF(B136&lt;=TODAY()+7,"Vence em 7 dias","A vencer")))</f>
        <v/>
      </c>
    </row>
    <row r="137">
      <c r="B137" s="51" t="n">
        <v>46225</v>
      </c>
      <c r="C137" s="52" t="inlineStr">
        <is>
          <t>[EXEMPLO] Reposição de estoque</t>
        </is>
      </c>
      <c r="D137" s="52" t="inlineStr">
        <is>
          <t>Compra de mercadorias e matéria-prima</t>
        </is>
      </c>
      <c r="E137" s="52" t="inlineStr">
        <is>
          <t>Distribuidora</t>
        </is>
      </c>
      <c r="F137" s="52" t="inlineStr">
        <is>
          <t>Boleto</t>
        </is>
      </c>
      <c r="G137" s="52" t="inlineStr">
        <is>
          <t>Conta bancária PJ</t>
        </is>
      </c>
      <c r="H137" s="52" t="inlineStr">
        <is>
          <t>Realizado</t>
        </is>
      </c>
      <c r="I137" s="53" t="n">
        <v>6980.22</v>
      </c>
      <c r="J137" s="54">
        <f>IF(D137="","",IFERROR(INDEX(CatTipo,MATCH(D137,CatNome,0)),"?"))</f>
        <v/>
      </c>
      <c r="K137" s="54">
        <f>IF(D137="","",IFERROR(INDEX(CatGrupo,MATCH(D137,CatNome,0)),"?"))</f>
        <v/>
      </c>
      <c r="L137" s="55">
        <f>IF(J137="Entrada",N(I137),IF(J137="Saída",-N(I137),0))</f>
        <v/>
      </c>
      <c r="M137" s="54">
        <f>IF(B137="",0,IF(H137="Previsto",IF(Visao="Realizado + previsto",1,0),1))</f>
        <v/>
      </c>
      <c r="N137" s="54">
        <f>IF(OR(B137="",H137&lt;&gt;"Previsto"),"",IF(B137&lt;TODAY(),"Atrasado",IF(B137&lt;=TODAY()+7,"Vence em 7 dias","A vencer")))</f>
        <v/>
      </c>
    </row>
    <row r="138">
      <c r="B138" s="51" t="n">
        <v>46228</v>
      </c>
      <c r="C138" s="52" t="inlineStr">
        <is>
          <t>[EXEMPLO] Vendas PIX (2ª quinzena)</t>
        </is>
      </c>
      <c r="D138" s="52" t="inlineStr">
        <is>
          <t>Vendas à vista (dinheiro e PIX)</t>
        </is>
      </c>
      <c r="E138" s="52" t="inlineStr"/>
      <c r="F138" s="52" t="inlineStr">
        <is>
          <t>PIX</t>
        </is>
      </c>
      <c r="G138" s="52" t="inlineStr">
        <is>
          <t>Conta bancária PJ</t>
        </is>
      </c>
      <c r="H138" s="52" t="inlineStr">
        <is>
          <t>Realizado</t>
        </is>
      </c>
      <c r="I138" s="53" t="n">
        <v>4551.96</v>
      </c>
      <c r="J138" s="54">
        <f>IF(D138="","",IFERROR(INDEX(CatTipo,MATCH(D138,CatNome,0)),"?"))</f>
        <v/>
      </c>
      <c r="K138" s="54">
        <f>IF(D138="","",IFERROR(INDEX(CatGrupo,MATCH(D138,CatNome,0)),"?"))</f>
        <v/>
      </c>
      <c r="L138" s="55">
        <f>IF(J138="Entrada",N(I138),IF(J138="Saída",-N(I138),0))</f>
        <v/>
      </c>
      <c r="M138" s="54">
        <f>IF(B138="",0,IF(H138="Previsto",IF(Visao="Realizado + previsto",1,0),1))</f>
        <v/>
      </c>
      <c r="N138" s="54">
        <f>IF(OR(B138="",H138&lt;&gt;"Previsto"),"",IF(B138&lt;TODAY(),"Atrasado",IF(B138&lt;=TODAY()+7,"Vence em 7 dias","A vencer")))</f>
        <v/>
      </c>
    </row>
    <row r="139">
      <c r="B139" s="51" t="n">
        <v>46229</v>
      </c>
      <c r="C139" s="52" t="inlineStr">
        <is>
          <t>[EXEMPLO] Frete de entregas</t>
        </is>
      </c>
      <c r="D139" s="52" t="inlineStr">
        <is>
          <t>Transporte, frete e combustível</t>
        </is>
      </c>
      <c r="E139" s="52" t="inlineStr">
        <is>
          <t>Motoboy</t>
        </is>
      </c>
      <c r="F139" s="52" t="inlineStr">
        <is>
          <t>Dinheiro</t>
        </is>
      </c>
      <c r="G139" s="52" t="inlineStr">
        <is>
          <t>Caixa (dinheiro)</t>
        </is>
      </c>
      <c r="H139" s="52" t="inlineStr">
        <is>
          <t>Realizado</t>
        </is>
      </c>
      <c r="I139" s="53" t="n">
        <v>345.52</v>
      </c>
      <c r="J139" s="54">
        <f>IF(D139="","",IFERROR(INDEX(CatTipo,MATCH(D139,CatNome,0)),"?"))</f>
        <v/>
      </c>
      <c r="K139" s="54">
        <f>IF(D139="","",IFERROR(INDEX(CatGrupo,MATCH(D139,CatNome,0)),"?"))</f>
        <v/>
      </c>
      <c r="L139" s="55">
        <f>IF(J139="Entrada",N(I139),IF(J139="Saída",-N(I139),0))</f>
        <v/>
      </c>
      <c r="M139" s="54">
        <f>IF(B139="",0,IF(H139="Previsto",IF(Visao="Realizado + previsto",1,0),1))</f>
        <v/>
      </c>
      <c r="N139" s="54">
        <f>IF(OR(B139="",H139&lt;&gt;"Previsto"),"",IF(B139&lt;TODAY(),"Atrasado",IF(B139&lt;=TODAY()+7,"Vence em 7 dias","A vencer")))</f>
        <v/>
      </c>
    </row>
    <row r="140">
      <c r="B140" s="51" t="n">
        <v>46230</v>
      </c>
      <c r="C140" s="52" t="inlineStr">
        <is>
          <t>[EXEMPLO] Material de limpeza e embalagens</t>
        </is>
      </c>
      <c r="D140" s="52" t="inlineStr">
        <is>
          <t>Embalagens e material de consumo</t>
        </is>
      </c>
      <c r="E140" s="52" t="inlineStr">
        <is>
          <t>Atacadista</t>
        </is>
      </c>
      <c r="F140" s="52" t="inlineStr">
        <is>
          <t>Dinheiro</t>
        </is>
      </c>
      <c r="G140" s="52" t="inlineStr">
        <is>
          <t>Caixa (dinheiro)</t>
        </is>
      </c>
      <c r="H140" s="52" t="inlineStr">
        <is>
          <t>Realizado</t>
        </is>
      </c>
      <c r="I140" s="53" t="n">
        <v>366.11</v>
      </c>
      <c r="J140" s="54">
        <f>IF(D140="","",IFERROR(INDEX(CatTipo,MATCH(D140,CatNome,0)),"?"))</f>
        <v/>
      </c>
      <c r="K140" s="54">
        <f>IF(D140="","",IFERROR(INDEX(CatGrupo,MATCH(D140,CatNome,0)),"?"))</f>
        <v/>
      </c>
      <c r="L140" s="55">
        <f>IF(J140="Entrada",N(I140),IF(J140="Saída",-N(I140),0))</f>
        <v/>
      </c>
      <c r="M140" s="54">
        <f>IF(B140="",0,IF(H140="Previsto",IF(Visao="Realizado + previsto",1,0),1))</f>
        <v/>
      </c>
      <c r="N140" s="54">
        <f>IF(OR(B140="",H140&lt;&gt;"Previsto"),"",IF(B140&lt;TODAY(),"Atrasado",IF(B140&lt;=TODAY()+7,"Vence em 7 dias","A vencer")))</f>
        <v/>
      </c>
    </row>
    <row r="141">
      <c r="B141" s="51" t="n">
        <v>46231</v>
      </c>
      <c r="C141" s="52" t="inlineStr">
        <is>
          <t>[EXEMPLO] Taxas da maquininha e tarifa bancária</t>
        </is>
      </c>
      <c r="D141" s="52" t="inlineStr">
        <is>
          <t>Taxas de maquininha, banco e boleto</t>
        </is>
      </c>
      <c r="E141" s="52" t="inlineStr"/>
      <c r="F141" s="52" t="inlineStr">
        <is>
          <t>Débito automático</t>
        </is>
      </c>
      <c r="G141" s="52" t="inlineStr">
        <is>
          <t>Conta bancária PJ</t>
        </is>
      </c>
      <c r="H141" s="52" t="inlineStr">
        <is>
          <t>Realizado</t>
        </is>
      </c>
      <c r="I141" s="53" t="n">
        <v>444.95</v>
      </c>
      <c r="J141" s="54">
        <f>IF(D141="","",IFERROR(INDEX(CatTipo,MATCH(D141,CatNome,0)),"?"))</f>
        <v/>
      </c>
      <c r="K141" s="54">
        <f>IF(D141="","",IFERROR(INDEX(CatGrupo,MATCH(D141,CatNome,0)),"?"))</f>
        <v/>
      </c>
      <c r="L141" s="55">
        <f>IF(J141="Entrada",N(I141),IF(J141="Saída",-N(I141),0))</f>
        <v/>
      </c>
      <c r="M141" s="54">
        <f>IF(B141="",0,IF(H141="Previsto",IF(Visao="Realizado + previsto",1,0),1))</f>
        <v/>
      </c>
      <c r="N141" s="54">
        <f>IF(OR(B141="",H141&lt;&gt;"Previsto"),"",IF(B141&lt;TODAY(),"Atrasado",IF(B141&lt;=TODAY()+7,"Vence em 7 dias","A vencer")))</f>
        <v/>
      </c>
    </row>
    <row r="142">
      <c r="B142" s="51" t="n">
        <v>46237</v>
      </c>
      <c r="C142" s="52" t="inlineStr">
        <is>
          <t>[EXEMPLO] Assinatura do sistema de gestão</t>
        </is>
      </c>
      <c r="D142" s="52" t="inlineStr">
        <is>
          <t>Sistemas, apps e assinaturas</t>
        </is>
      </c>
      <c r="E142" s="52" t="inlineStr">
        <is>
          <t>Sistema PDV</t>
        </is>
      </c>
      <c r="F142" s="52" t="inlineStr">
        <is>
          <t>Cartão de crédito</t>
        </is>
      </c>
      <c r="G142" s="52" t="inlineStr">
        <is>
          <t>Conta bancária PJ</t>
        </is>
      </c>
      <c r="H142" s="52" t="inlineStr">
        <is>
          <t>Realizado</t>
        </is>
      </c>
      <c r="I142" s="53" t="n">
        <v>189.9</v>
      </c>
      <c r="J142" s="54">
        <f>IF(D142="","",IFERROR(INDEX(CatTipo,MATCH(D142,CatNome,0)),"?"))</f>
        <v/>
      </c>
      <c r="K142" s="54">
        <f>IF(D142="","",IFERROR(INDEX(CatGrupo,MATCH(D142,CatNome,0)),"?"))</f>
        <v/>
      </c>
      <c r="L142" s="55">
        <f>IF(J142="Entrada",N(I142),IF(J142="Saída",-N(I142),0))</f>
        <v/>
      </c>
      <c r="M142" s="54">
        <f>IF(B142="",0,IF(H142="Previsto",IF(Visao="Realizado + previsto",1,0),1))</f>
        <v/>
      </c>
      <c r="N142" s="54">
        <f>IF(OR(B142="",H142&lt;&gt;"Previsto"),"",IF(B142&lt;TODAY(),"Atrasado",IF(B142&lt;=TODAY()+7,"Vence em 7 dias","A vencer")))</f>
        <v/>
      </c>
    </row>
    <row r="143">
      <c r="B143" s="51" t="n">
        <v>46239</v>
      </c>
      <c r="C143" s="52" t="inlineStr">
        <is>
          <t>[EXEMPLO] Repasse da maquininha (1ª quinzena)</t>
        </is>
      </c>
      <c r="D143" s="52" t="inlineStr">
        <is>
          <t>Recebimentos de cartão (maquininha)</t>
        </is>
      </c>
      <c r="E143" s="52" t="inlineStr"/>
      <c r="F143" s="52" t="inlineStr">
        <is>
          <t>Cartão de crédito</t>
        </is>
      </c>
      <c r="G143" s="52" t="inlineStr">
        <is>
          <t>Conta bancária PJ</t>
        </is>
      </c>
      <c r="H143" s="52" t="inlineStr">
        <is>
          <t>Realizado</t>
        </is>
      </c>
      <c r="I143" s="53" t="n">
        <v>8704.41</v>
      </c>
      <c r="J143" s="54">
        <f>IF(D143="","",IFERROR(INDEX(CatTipo,MATCH(D143,CatNome,0)),"?"))</f>
        <v/>
      </c>
      <c r="K143" s="54">
        <f>IF(D143="","",IFERROR(INDEX(CatGrupo,MATCH(D143,CatNome,0)),"?"))</f>
        <v/>
      </c>
      <c r="L143" s="55">
        <f>IF(J143="Entrada",N(I143),IF(J143="Saída",-N(I143),0))</f>
        <v/>
      </c>
      <c r="M143" s="54">
        <f>IF(B143="",0,IF(H143="Previsto",IF(Visao="Realizado + previsto",1,0),1))</f>
        <v/>
      </c>
      <c r="N143" s="54">
        <f>IF(OR(B143="",H143&lt;&gt;"Previsto"),"",IF(B143&lt;TODAY(),"Atrasado",IF(B143&lt;=TODAY()+7,"Vence em 7 dias","A vencer")))</f>
        <v/>
      </c>
    </row>
    <row r="144">
      <c r="B144" s="51" t="n">
        <v>46239</v>
      </c>
      <c r="C144" s="52" t="inlineStr">
        <is>
          <t>[EXEMPLO] Aluguel da loja</t>
        </is>
      </c>
      <c r="D144" s="52" t="inlineStr">
        <is>
          <t>Aluguel e condomínio</t>
        </is>
      </c>
      <c r="E144" s="52" t="inlineStr">
        <is>
          <t>Imobiliária</t>
        </is>
      </c>
      <c r="F144" s="52" t="inlineStr">
        <is>
          <t>Boleto</t>
        </is>
      </c>
      <c r="G144" s="52" t="inlineStr">
        <is>
          <t>Conta bancária PJ</t>
        </is>
      </c>
      <c r="H144" s="52" t="inlineStr">
        <is>
          <t>Realizado</t>
        </is>
      </c>
      <c r="I144" s="53" t="n">
        <v>2800</v>
      </c>
      <c r="J144" s="54">
        <f>IF(D144="","",IFERROR(INDEX(CatTipo,MATCH(D144,CatNome,0)),"?"))</f>
        <v/>
      </c>
      <c r="K144" s="54">
        <f>IF(D144="","",IFERROR(INDEX(CatGrupo,MATCH(D144,CatNome,0)),"?"))</f>
        <v/>
      </c>
      <c r="L144" s="55">
        <f>IF(J144="Entrada",N(I144),IF(J144="Saída",-N(I144),0))</f>
        <v/>
      </c>
      <c r="M144" s="54">
        <f>IF(B144="",0,IF(H144="Previsto",IF(Visao="Realizado + previsto",1,0),1))</f>
        <v/>
      </c>
      <c r="N144" s="54">
        <f>IF(OR(B144="",H144&lt;&gt;"Previsto"),"",IF(B144&lt;TODAY(),"Atrasado",IF(B144&lt;=TODAY()+7,"Vence em 7 dias","A vencer")))</f>
        <v/>
      </c>
    </row>
    <row r="145">
      <c r="B145" s="51" t="n">
        <v>46239</v>
      </c>
      <c r="C145" s="52" t="inlineStr">
        <is>
          <t>[EXEMPLO] Folha de pagamento</t>
        </is>
      </c>
      <c r="D145" s="52" t="inlineStr">
        <is>
          <t>Salários e encargos</t>
        </is>
      </c>
      <c r="E145" s="52" t="inlineStr">
        <is>
          <t>Funcionária</t>
        </is>
      </c>
      <c r="F145" s="52" t="inlineStr">
        <is>
          <t>PIX</t>
        </is>
      </c>
      <c r="G145" s="52" t="inlineStr">
        <is>
          <t>Conta bancária PJ</t>
        </is>
      </c>
      <c r="H145" s="52" t="inlineStr">
        <is>
          <t>Realizado</t>
        </is>
      </c>
      <c r="I145" s="53" t="n">
        <v>3420</v>
      </c>
      <c r="J145" s="54">
        <f>IF(D145="","",IFERROR(INDEX(CatTipo,MATCH(D145,CatNome,0)),"?"))</f>
        <v/>
      </c>
      <c r="K145" s="54">
        <f>IF(D145="","",IFERROR(INDEX(CatGrupo,MATCH(D145,CatNome,0)),"?"))</f>
        <v/>
      </c>
      <c r="L145" s="55">
        <f>IF(J145="Entrada",N(I145),IF(J145="Saída",-N(I145),0))</f>
        <v/>
      </c>
      <c r="M145" s="54">
        <f>IF(B145="",0,IF(H145="Previsto",IF(Visao="Realizado + previsto",1,0),1))</f>
        <v/>
      </c>
      <c r="N145" s="54">
        <f>IF(OR(B145="",H145&lt;&gt;"Previsto"),"",IF(B145&lt;TODAY(),"Atrasado",IF(B145&lt;=TODAY()+7,"Vence em 7 dias","A vencer")))</f>
        <v/>
      </c>
    </row>
    <row r="146">
      <c r="B146" s="51" t="n">
        <v>46240</v>
      </c>
      <c r="C146" s="52" t="inlineStr">
        <is>
          <t>[EXEMPLO] Retirada do dono</t>
        </is>
      </c>
      <c r="D146" s="52" t="inlineStr">
        <is>
          <t>Pró-labore / retirada do dono</t>
        </is>
      </c>
      <c r="E146" s="52" t="inlineStr"/>
      <c r="F146" s="52" t="inlineStr">
        <is>
          <t>PIX</t>
        </is>
      </c>
      <c r="G146" s="52" t="inlineStr">
        <is>
          <t>Conta bancária PJ</t>
        </is>
      </c>
      <c r="H146" s="52" t="inlineStr">
        <is>
          <t>Realizado</t>
        </is>
      </c>
      <c r="I146" s="53" t="n">
        <v>3000</v>
      </c>
      <c r="J146" s="54">
        <f>IF(D146="","",IFERROR(INDEX(CatTipo,MATCH(D146,CatNome,0)),"?"))</f>
        <v/>
      </c>
      <c r="K146" s="54">
        <f>IF(D146="","",IFERROR(INDEX(CatGrupo,MATCH(D146,CatNome,0)),"?"))</f>
        <v/>
      </c>
      <c r="L146" s="55">
        <f>IF(J146="Entrada",N(I146),IF(J146="Saída",-N(I146),0))</f>
        <v/>
      </c>
      <c r="M146" s="54">
        <f>IF(B146="",0,IF(H146="Previsto",IF(Visao="Realizado + previsto",1,0),1))</f>
        <v/>
      </c>
      <c r="N146" s="54">
        <f>IF(OR(B146="",H146&lt;&gt;"Previsto"),"",IF(B146&lt;TODAY(),"Atrasado",IF(B146&lt;=TODAY()+7,"Vence em 7 dias","A vencer")))</f>
        <v/>
      </c>
    </row>
    <row r="147">
      <c r="B147" s="51" t="n">
        <v>46242</v>
      </c>
      <c r="C147" s="52" t="inlineStr">
        <is>
          <t>[EXEMPLO] Reposição de estoque</t>
        </is>
      </c>
      <c r="D147" s="52" t="inlineStr">
        <is>
          <t>Compra de mercadorias e matéria-prima</t>
        </is>
      </c>
      <c r="E147" s="52" t="inlineStr">
        <is>
          <t>Distribuidora</t>
        </is>
      </c>
      <c r="F147" s="52" t="inlineStr">
        <is>
          <t>Boleto</t>
        </is>
      </c>
      <c r="G147" s="52" t="inlineStr">
        <is>
          <t>Conta bancária PJ</t>
        </is>
      </c>
      <c r="H147" s="52" t="inlineStr">
        <is>
          <t>Realizado</t>
        </is>
      </c>
      <c r="I147" s="53" t="n">
        <v>6301.62</v>
      </c>
      <c r="J147" s="54">
        <f>IF(D147="","",IFERROR(INDEX(CatTipo,MATCH(D147,CatNome,0)),"?"))</f>
        <v/>
      </c>
      <c r="K147" s="54">
        <f>IF(D147="","",IFERROR(INDEX(CatGrupo,MATCH(D147,CatNome,0)),"?"))</f>
        <v/>
      </c>
      <c r="L147" s="55">
        <f>IF(J147="Entrada",N(I147),IF(J147="Saída",-N(I147),0))</f>
        <v/>
      </c>
      <c r="M147" s="54">
        <f>IF(B147="",0,IF(H147="Previsto",IF(Visao="Realizado + previsto",1,0),1))</f>
        <v/>
      </c>
      <c r="N147" s="54">
        <f>IF(OR(B147="",H147&lt;&gt;"Previsto"),"",IF(B147&lt;TODAY(),"Atrasado",IF(B147&lt;=TODAY()+7,"Vence em 7 dias","A vencer")))</f>
        <v/>
      </c>
    </row>
    <row r="148">
      <c r="B148" s="51" t="n">
        <v>46243</v>
      </c>
      <c r="C148" s="52" t="inlineStr">
        <is>
          <t>[EXEMPLO] Vendas em dinheiro no balcão</t>
        </is>
      </c>
      <c r="D148" s="52" t="inlineStr">
        <is>
          <t>Vendas à vista (dinheiro e PIX)</t>
        </is>
      </c>
      <c r="E148" s="52" t="inlineStr"/>
      <c r="F148" s="52" t="inlineStr">
        <is>
          <t>Dinheiro</t>
        </is>
      </c>
      <c r="G148" s="52" t="inlineStr">
        <is>
          <t>Caixa (dinheiro)</t>
        </is>
      </c>
      <c r="H148" s="52" t="inlineStr">
        <is>
          <t>Realizado</t>
        </is>
      </c>
      <c r="I148" s="53" t="n">
        <v>760.37</v>
      </c>
      <c r="J148" s="54">
        <f>IF(D148="","",IFERROR(INDEX(CatTipo,MATCH(D148,CatNome,0)),"?"))</f>
        <v/>
      </c>
      <c r="K148" s="54">
        <f>IF(D148="","",IFERROR(INDEX(CatGrupo,MATCH(D148,CatNome,0)),"?"))</f>
        <v/>
      </c>
      <c r="L148" s="55">
        <f>IF(J148="Entrada",N(I148),IF(J148="Saída",-N(I148),0))</f>
        <v/>
      </c>
      <c r="M148" s="54">
        <f>IF(B148="",0,IF(H148="Previsto",IF(Visao="Realizado + previsto",1,0),1))</f>
        <v/>
      </c>
      <c r="N148" s="54">
        <f>IF(OR(B148="",H148&lt;&gt;"Previsto"),"",IF(B148&lt;TODAY(),"Atrasado",IF(B148&lt;=TODAY()+7,"Vence em 7 dias","A vencer")))</f>
        <v/>
      </c>
    </row>
    <row r="149">
      <c r="B149" s="51" t="n">
        <v>46244</v>
      </c>
      <c r="C149" s="52" t="inlineStr">
        <is>
          <t>[EXEMPLO] Vendas PIX (1ª quinzena)</t>
        </is>
      </c>
      <c r="D149" s="52" t="inlineStr">
        <is>
          <t>Vendas à vista (dinheiro e PIX)</t>
        </is>
      </c>
      <c r="E149" s="52" t="inlineStr"/>
      <c r="F149" s="52" t="inlineStr">
        <is>
          <t>PIX</t>
        </is>
      </c>
      <c r="G149" s="52" t="inlineStr">
        <is>
          <t>Conta bancária PJ</t>
        </is>
      </c>
      <c r="H149" s="52" t="inlineStr">
        <is>
          <t>Realizado</t>
        </is>
      </c>
      <c r="I149" s="53" t="n">
        <v>5792.2</v>
      </c>
      <c r="J149" s="54">
        <f>IF(D149="","",IFERROR(INDEX(CatTipo,MATCH(D149,CatNome,0)),"?"))</f>
        <v/>
      </c>
      <c r="K149" s="54">
        <f>IF(D149="","",IFERROR(INDEX(CatGrupo,MATCH(D149,CatNome,0)),"?"))</f>
        <v/>
      </c>
      <c r="L149" s="55">
        <f>IF(J149="Entrada",N(I149),IF(J149="Saída",-N(I149),0))</f>
        <v/>
      </c>
      <c r="M149" s="54">
        <f>IF(B149="",0,IF(H149="Previsto",IF(Visao="Realizado + previsto",1,0),1))</f>
        <v/>
      </c>
      <c r="N149" s="54">
        <f>IF(OR(B149="",H149&lt;&gt;"Previsto"),"",IF(B149&lt;TODAY(),"Atrasado",IF(B149&lt;=TODAY()+7,"Vence em 7 dias","A vencer")))</f>
        <v/>
      </c>
    </row>
    <row r="150">
      <c r="B150" s="51" t="n">
        <v>46244</v>
      </c>
      <c r="C150" s="52" t="inlineStr">
        <is>
          <t>[EXEMPLO] Mensalidade da contabilidade</t>
        </is>
      </c>
      <c r="D150" s="52" t="inlineStr">
        <is>
          <t>Contabilidade</t>
        </is>
      </c>
      <c r="E150" s="52" t="inlineStr">
        <is>
          <t>Contabilidade online</t>
        </is>
      </c>
      <c r="F150" s="52" t="inlineStr">
        <is>
          <t>Boleto</t>
        </is>
      </c>
      <c r="G150" s="52" t="inlineStr">
        <is>
          <t>Conta bancária PJ</t>
        </is>
      </c>
      <c r="H150" s="52" t="inlineStr">
        <is>
          <t>Realizado</t>
        </is>
      </c>
      <c r="I150" s="53" t="n">
        <v>349</v>
      </c>
      <c r="J150" s="54">
        <f>IF(D150="","",IFERROR(INDEX(CatTipo,MATCH(D150,CatNome,0)),"?"))</f>
        <v/>
      </c>
      <c r="K150" s="54">
        <f>IF(D150="","",IFERROR(INDEX(CatGrupo,MATCH(D150,CatNome,0)),"?"))</f>
        <v/>
      </c>
      <c r="L150" s="55">
        <f>IF(J150="Entrada",N(I150),IF(J150="Saída",-N(I150),0))</f>
        <v/>
      </c>
      <c r="M150" s="54">
        <f>IF(B150="",0,IF(H150="Previsto",IF(Visao="Realizado + previsto",1,0),1))</f>
        <v/>
      </c>
      <c r="N150" s="54">
        <f>IF(OR(B150="",H150&lt;&gt;"Previsto"),"",IF(B150&lt;TODAY(),"Atrasado",IF(B150&lt;=TODAY()+7,"Vence em 7 dias","A vencer")))</f>
        <v/>
      </c>
    </row>
    <row r="151">
      <c r="B151" s="51" t="n">
        <v>46246</v>
      </c>
      <c r="C151" s="52" t="inlineStr">
        <is>
          <t>[EXEMPLO] Energia, água e internet</t>
        </is>
      </c>
      <c r="D151" s="52" t="inlineStr">
        <is>
          <t>Água, luz, internet e telefone</t>
        </is>
      </c>
      <c r="E151" s="52" t="inlineStr"/>
      <c r="F151" s="52" t="inlineStr">
        <is>
          <t>Débito automático</t>
        </is>
      </c>
      <c r="G151" s="52" t="inlineStr">
        <is>
          <t>Conta bancária PJ</t>
        </is>
      </c>
      <c r="H151" s="52" t="inlineStr">
        <is>
          <t>Realizado</t>
        </is>
      </c>
      <c r="I151" s="53" t="n">
        <v>622</v>
      </c>
      <c r="J151" s="54">
        <f>IF(D151="","",IFERROR(INDEX(CatTipo,MATCH(D151,CatNome,0)),"?"))</f>
        <v/>
      </c>
      <c r="K151" s="54">
        <f>IF(D151="","",IFERROR(INDEX(CatGrupo,MATCH(D151,CatNome,0)),"?"))</f>
        <v/>
      </c>
      <c r="L151" s="55">
        <f>IF(J151="Entrada",N(I151),IF(J151="Saída",-N(I151),0))</f>
        <v/>
      </c>
      <c r="M151" s="54">
        <f>IF(B151="",0,IF(H151="Previsto",IF(Visao="Realizado + previsto",1,0),1))</f>
        <v/>
      </c>
      <c r="N151" s="54">
        <f>IF(OR(B151="",H151&lt;&gt;"Previsto"),"",IF(B151&lt;TODAY(),"Atrasado",IF(B151&lt;=TODAY()+7,"Vence em 7 dias","A vencer")))</f>
        <v/>
      </c>
    </row>
    <row r="152">
      <c r="B152" s="51" t="n">
        <v>46249</v>
      </c>
      <c r="C152" s="52" t="inlineStr">
        <is>
          <t>[EXEMPLO] Recebimento de clientes no boleto</t>
        </is>
      </c>
      <c r="D152" s="52" t="inlineStr">
        <is>
          <t>Recebimento de clientes a prazo</t>
        </is>
      </c>
      <c r="E152" s="52" t="inlineStr">
        <is>
          <t>Clientes PJ</t>
        </is>
      </c>
      <c r="F152" s="52" t="inlineStr">
        <is>
          <t>Boleto</t>
        </is>
      </c>
      <c r="G152" s="52" t="inlineStr">
        <is>
          <t>Conta bancária PJ</t>
        </is>
      </c>
      <c r="H152" s="52" t="inlineStr">
        <is>
          <t>Realizado</t>
        </is>
      </c>
      <c r="I152" s="53" t="n">
        <v>2224.44</v>
      </c>
      <c r="J152" s="54">
        <f>IF(D152="","",IFERROR(INDEX(CatTipo,MATCH(D152,CatNome,0)),"?"))</f>
        <v/>
      </c>
      <c r="K152" s="54">
        <f>IF(D152="","",IFERROR(INDEX(CatGrupo,MATCH(D152,CatNome,0)),"?"))</f>
        <v/>
      </c>
      <c r="L152" s="55">
        <f>IF(J152="Entrada",N(I152),IF(J152="Saída",-N(I152),0))</f>
        <v/>
      </c>
      <c r="M152" s="54">
        <f>IF(B152="",0,IF(H152="Previsto",IF(Visao="Realizado + previsto",1,0),1))</f>
        <v/>
      </c>
      <c r="N152" s="54">
        <f>IF(OR(B152="",H152&lt;&gt;"Previsto"),"",IF(B152&lt;TODAY(),"Atrasado",IF(B152&lt;=TODAY()+7,"Vence em 7 dias","A vencer")))</f>
        <v/>
      </c>
    </row>
    <row r="153">
      <c r="B153" s="51" t="n">
        <v>46249</v>
      </c>
      <c r="C153" s="52" t="inlineStr">
        <is>
          <t>[EXEMPLO] Anúncios no Instagram</t>
        </is>
      </c>
      <c r="D153" s="52" t="inlineStr">
        <is>
          <t>Marketing e anúncios</t>
        </is>
      </c>
      <c r="E153" s="52" t="inlineStr">
        <is>
          <t>Meta</t>
        </is>
      </c>
      <c r="F153" s="52" t="inlineStr">
        <is>
          <t>Cartão de crédito</t>
        </is>
      </c>
      <c r="G153" s="52" t="inlineStr">
        <is>
          <t>Conta bancária PJ</t>
        </is>
      </c>
      <c r="H153" s="52" t="inlineStr">
        <is>
          <t>Realizado</t>
        </is>
      </c>
      <c r="I153" s="53" t="n">
        <v>606.1900000000001</v>
      </c>
      <c r="J153" s="54">
        <f>IF(D153="","",IFERROR(INDEX(CatTipo,MATCH(D153,CatNome,0)),"?"))</f>
        <v/>
      </c>
      <c r="K153" s="54">
        <f>IF(D153="","",IFERROR(INDEX(CatGrupo,MATCH(D153,CatNome,0)),"?"))</f>
        <v/>
      </c>
      <c r="L153" s="55">
        <f>IF(J153="Entrada",N(I153),IF(J153="Saída",-N(I153),0))</f>
        <v/>
      </c>
      <c r="M153" s="54">
        <f>IF(B153="",0,IF(H153="Previsto",IF(Visao="Realizado + previsto",1,0),1))</f>
        <v/>
      </c>
      <c r="N153" s="54">
        <f>IF(OR(B153="",H153&lt;&gt;"Previsto"),"",IF(B153&lt;TODAY(),"Atrasado",IF(B153&lt;=TODAY()+7,"Vence em 7 dias","A vencer")))</f>
        <v/>
      </c>
    </row>
    <row r="154">
      <c r="B154" s="51" t="n">
        <v>46252</v>
      </c>
      <c r="C154" s="52" t="inlineStr">
        <is>
          <t>[EXEMPLO] Parcela 2/12 do empréstimo</t>
        </is>
      </c>
      <c r="D154" s="52" t="inlineStr">
        <is>
          <t>Parcelas de empréstimos e financiamentos</t>
        </is>
      </c>
      <c r="E154" s="52" t="inlineStr">
        <is>
          <t>Banco</t>
        </is>
      </c>
      <c r="F154" s="52" t="inlineStr">
        <is>
          <t>Débito automático</t>
        </is>
      </c>
      <c r="G154" s="52" t="inlineStr">
        <is>
          <t>Conta bancária PJ</t>
        </is>
      </c>
      <c r="H154" s="52" t="inlineStr">
        <is>
          <t>Realizado</t>
        </is>
      </c>
      <c r="I154" s="53" t="n">
        <v>1385.4</v>
      </c>
      <c r="J154" s="54">
        <f>IF(D154="","",IFERROR(INDEX(CatTipo,MATCH(D154,CatNome,0)),"?"))</f>
        <v/>
      </c>
      <c r="K154" s="54">
        <f>IF(D154="","",IFERROR(INDEX(CatGrupo,MATCH(D154,CatNome,0)),"?"))</f>
        <v/>
      </c>
      <c r="L154" s="55">
        <f>IF(J154="Entrada",N(I154),IF(J154="Saída",-N(I154),0))</f>
        <v/>
      </c>
      <c r="M154" s="54">
        <f>IF(B154="",0,IF(H154="Previsto",IF(Visao="Realizado + previsto",1,0),1))</f>
        <v/>
      </c>
      <c r="N154" s="54">
        <f>IF(OR(B154="",H154&lt;&gt;"Previsto"),"",IF(B154&lt;TODAY(),"Atrasado",IF(B154&lt;=TODAY()+7,"Vence em 7 dias","A vencer")))</f>
        <v/>
      </c>
    </row>
    <row r="155">
      <c r="B155" s="51" t="n">
        <v>46254</v>
      </c>
      <c r="C155" s="52" t="inlineStr">
        <is>
          <t>[EXEMPLO] Repasse da maquininha (2ª quinzena)</t>
        </is>
      </c>
      <c r="D155" s="52" t="inlineStr">
        <is>
          <t>Recebimentos de cartão (maquininha)</t>
        </is>
      </c>
      <c r="E155" s="52" t="inlineStr"/>
      <c r="F155" s="52" t="inlineStr">
        <is>
          <t>Cartão de crédito</t>
        </is>
      </c>
      <c r="G155" s="52" t="inlineStr">
        <is>
          <t>Conta bancária PJ</t>
        </is>
      </c>
      <c r="H155" s="52" t="inlineStr">
        <is>
          <t>Realizado</t>
        </is>
      </c>
      <c r="I155" s="53" t="n">
        <v>7347.61</v>
      </c>
      <c r="J155" s="54">
        <f>IF(D155="","",IFERROR(INDEX(CatTipo,MATCH(D155,CatNome,0)),"?"))</f>
        <v/>
      </c>
      <c r="K155" s="54">
        <f>IF(D155="","",IFERROR(INDEX(CatGrupo,MATCH(D155,CatNome,0)),"?"))</f>
        <v/>
      </c>
      <c r="L155" s="55">
        <f>IF(J155="Entrada",N(I155),IF(J155="Saída",-N(I155),0))</f>
        <v/>
      </c>
      <c r="M155" s="54">
        <f>IF(B155="",0,IF(H155="Previsto",IF(Visao="Realizado + previsto",1,0),1))</f>
        <v/>
      </c>
      <c r="N155" s="54">
        <f>IF(OR(B155="",H155&lt;&gt;"Previsto"),"",IF(B155&lt;TODAY(),"Atrasado",IF(B155&lt;=TODAY()+7,"Vence em 7 dias","A vencer")))</f>
        <v/>
      </c>
    </row>
    <row r="156">
      <c r="B156" s="51" t="n">
        <v>46254</v>
      </c>
      <c r="C156" s="52" t="inlineStr">
        <is>
          <t>[EXEMPLO] Guia de impostos</t>
        </is>
      </c>
      <c r="D156" s="52" t="inlineStr">
        <is>
          <t>Impostos (DAS, Simples e outros)</t>
        </is>
      </c>
      <c r="E156" s="52" t="inlineStr">
        <is>
          <t>Receita Federal</t>
        </is>
      </c>
      <c r="F156" s="52" t="inlineStr">
        <is>
          <t>Boleto</t>
        </is>
      </c>
      <c r="G156" s="52" t="inlineStr">
        <is>
          <t>Conta bancária PJ</t>
        </is>
      </c>
      <c r="H156" s="52" t="inlineStr">
        <is>
          <t>Realizado</t>
        </is>
      </c>
      <c r="I156" s="53" t="n">
        <v>1151.23</v>
      </c>
      <c r="J156" s="54">
        <f>IF(D156="","",IFERROR(INDEX(CatTipo,MATCH(D156,CatNome,0)),"?"))</f>
        <v/>
      </c>
      <c r="K156" s="54">
        <f>IF(D156="","",IFERROR(INDEX(CatGrupo,MATCH(D156,CatNome,0)),"?"))</f>
        <v/>
      </c>
      <c r="L156" s="55">
        <f>IF(J156="Entrada",N(I156),IF(J156="Saída",-N(I156),0))</f>
        <v/>
      </c>
      <c r="M156" s="54">
        <f>IF(B156="",0,IF(H156="Previsto",IF(Visao="Realizado + previsto",1,0),1))</f>
        <v/>
      </c>
      <c r="N156" s="54">
        <f>IF(OR(B156="",H156&lt;&gt;"Previsto"),"",IF(B156&lt;TODAY(),"Atrasado",IF(B156&lt;=TODAY()+7,"Vence em 7 dias","A vencer")))</f>
        <v/>
      </c>
    </row>
    <row r="157">
      <c r="B157" s="51" t="n">
        <v>46256</v>
      </c>
      <c r="C157" s="52" t="inlineStr">
        <is>
          <t>[EXEMPLO] Reposição de estoque</t>
        </is>
      </c>
      <c r="D157" s="52" t="inlineStr">
        <is>
          <t>Compra de mercadorias e matéria-prima</t>
        </is>
      </c>
      <c r="E157" s="52" t="inlineStr">
        <is>
          <t>Distribuidora</t>
        </is>
      </c>
      <c r="F157" s="52" t="inlineStr">
        <is>
          <t>Boleto</t>
        </is>
      </c>
      <c r="G157" s="52" t="inlineStr">
        <is>
          <t>Conta bancária PJ</t>
        </is>
      </c>
      <c r="H157" s="52" t="inlineStr">
        <is>
          <t>Realizado</t>
        </is>
      </c>
      <c r="I157" s="53" t="n">
        <v>6215.14</v>
      </c>
      <c r="J157" s="54">
        <f>IF(D157="","",IFERROR(INDEX(CatTipo,MATCH(D157,CatNome,0)),"?"))</f>
        <v/>
      </c>
      <c r="K157" s="54">
        <f>IF(D157="","",IFERROR(INDEX(CatGrupo,MATCH(D157,CatNome,0)),"?"))</f>
        <v/>
      </c>
      <c r="L157" s="55">
        <f>IF(J157="Entrada",N(I157),IF(J157="Saída",-N(I157),0))</f>
        <v/>
      </c>
      <c r="M157" s="54">
        <f>IF(B157="",0,IF(H157="Previsto",IF(Visao="Realizado + previsto",1,0),1))</f>
        <v/>
      </c>
      <c r="N157" s="54">
        <f>IF(OR(B157="",H157&lt;&gt;"Previsto"),"",IF(B157&lt;TODAY(),"Atrasado",IF(B157&lt;=TODAY()+7,"Vence em 7 dias","A vencer")))</f>
        <v/>
      </c>
    </row>
    <row r="158">
      <c r="B158" s="51" t="n">
        <v>46259</v>
      </c>
      <c r="C158" s="52" t="inlineStr">
        <is>
          <t>[EXEMPLO] Vendas PIX (2ª quinzena)</t>
        </is>
      </c>
      <c r="D158" s="52" t="inlineStr">
        <is>
          <t>Vendas à vista (dinheiro e PIX)</t>
        </is>
      </c>
      <c r="E158" s="52" t="inlineStr"/>
      <c r="F158" s="52" t="inlineStr">
        <is>
          <t>PIX</t>
        </is>
      </c>
      <c r="G158" s="52" t="inlineStr">
        <is>
          <t>Conta bancária PJ</t>
        </is>
      </c>
      <c r="H158" s="52" t="inlineStr">
        <is>
          <t>Realizado</t>
        </is>
      </c>
      <c r="I158" s="53" t="n">
        <v>4811.24</v>
      </c>
      <c r="J158" s="54">
        <f>IF(D158="","",IFERROR(INDEX(CatTipo,MATCH(D158,CatNome,0)),"?"))</f>
        <v/>
      </c>
      <c r="K158" s="54">
        <f>IF(D158="","",IFERROR(INDEX(CatGrupo,MATCH(D158,CatNome,0)),"?"))</f>
        <v/>
      </c>
      <c r="L158" s="55">
        <f>IF(J158="Entrada",N(I158),IF(J158="Saída",-N(I158),0))</f>
        <v/>
      </c>
      <c r="M158" s="54">
        <f>IF(B158="",0,IF(H158="Previsto",IF(Visao="Realizado + previsto",1,0),1))</f>
        <v/>
      </c>
      <c r="N158" s="54">
        <f>IF(OR(B158="",H158&lt;&gt;"Previsto"),"",IF(B158&lt;TODAY(),"Atrasado",IF(B158&lt;=TODAY()+7,"Vence em 7 dias","A vencer")))</f>
        <v/>
      </c>
    </row>
    <row r="159">
      <c r="B159" s="51" t="n">
        <v>46260</v>
      </c>
      <c r="C159" s="52" t="inlineStr">
        <is>
          <t>[EXEMPLO] Frete de entregas</t>
        </is>
      </c>
      <c r="D159" s="52" t="inlineStr">
        <is>
          <t>Transporte, frete e combustível</t>
        </is>
      </c>
      <c r="E159" s="52" t="inlineStr">
        <is>
          <t>Motoboy</t>
        </is>
      </c>
      <c r="F159" s="52" t="inlineStr">
        <is>
          <t>Dinheiro</t>
        </is>
      </c>
      <c r="G159" s="52" t="inlineStr">
        <is>
          <t>Caixa (dinheiro)</t>
        </is>
      </c>
      <c r="H159" s="52" t="inlineStr">
        <is>
          <t>Realizado</t>
        </is>
      </c>
      <c r="I159" s="53" t="n">
        <v>380.26</v>
      </c>
      <c r="J159" s="54">
        <f>IF(D159="","",IFERROR(INDEX(CatTipo,MATCH(D159,CatNome,0)),"?"))</f>
        <v/>
      </c>
      <c r="K159" s="54">
        <f>IF(D159="","",IFERROR(INDEX(CatGrupo,MATCH(D159,CatNome,0)),"?"))</f>
        <v/>
      </c>
      <c r="L159" s="55">
        <f>IF(J159="Entrada",N(I159),IF(J159="Saída",-N(I159),0))</f>
        <v/>
      </c>
      <c r="M159" s="54">
        <f>IF(B159="",0,IF(H159="Previsto",IF(Visao="Realizado + previsto",1,0),1))</f>
        <v/>
      </c>
      <c r="N159" s="54">
        <f>IF(OR(B159="",H159&lt;&gt;"Previsto"),"",IF(B159&lt;TODAY(),"Atrasado",IF(B159&lt;=TODAY()+7,"Vence em 7 dias","A vencer")))</f>
        <v/>
      </c>
    </row>
    <row r="160">
      <c r="B160" s="51" t="n">
        <v>46261</v>
      </c>
      <c r="C160" s="52" t="inlineStr">
        <is>
          <t>[EXEMPLO] Material de limpeza e embalagens</t>
        </is>
      </c>
      <c r="D160" s="52" t="inlineStr">
        <is>
          <t>Embalagens e material de consumo</t>
        </is>
      </c>
      <c r="E160" s="52" t="inlineStr">
        <is>
          <t>Atacadista</t>
        </is>
      </c>
      <c r="F160" s="52" t="inlineStr">
        <is>
          <t>Dinheiro</t>
        </is>
      </c>
      <c r="G160" s="52" t="inlineStr">
        <is>
          <t>Caixa (dinheiro)</t>
        </is>
      </c>
      <c r="H160" s="52" t="inlineStr">
        <is>
          <t>Realizado</t>
        </is>
      </c>
      <c r="I160" s="53" t="n">
        <v>508.74</v>
      </c>
      <c r="J160" s="54">
        <f>IF(D160="","",IFERROR(INDEX(CatTipo,MATCH(D160,CatNome,0)),"?"))</f>
        <v/>
      </c>
      <c r="K160" s="54">
        <f>IF(D160="","",IFERROR(INDEX(CatGrupo,MATCH(D160,CatNome,0)),"?"))</f>
        <v/>
      </c>
      <c r="L160" s="55">
        <f>IF(J160="Entrada",N(I160),IF(J160="Saída",-N(I160),0))</f>
        <v/>
      </c>
      <c r="M160" s="54">
        <f>IF(B160="",0,IF(H160="Previsto",IF(Visao="Realizado + previsto",1,0),1))</f>
        <v/>
      </c>
      <c r="N160" s="54">
        <f>IF(OR(B160="",H160&lt;&gt;"Previsto"),"",IF(B160&lt;TODAY(),"Atrasado",IF(B160&lt;=TODAY()+7,"Vence em 7 dias","A vencer")))</f>
        <v/>
      </c>
    </row>
    <row r="161">
      <c r="B161" s="51" t="n">
        <v>46262</v>
      </c>
      <c r="C161" s="52" t="inlineStr">
        <is>
          <t>[EXEMPLO] Taxas da maquininha e tarifa bancária</t>
        </is>
      </c>
      <c r="D161" s="52" t="inlineStr">
        <is>
          <t>Taxas de maquininha, banco e boleto</t>
        </is>
      </c>
      <c r="E161" s="52" t="inlineStr"/>
      <c r="F161" s="52" t="inlineStr">
        <is>
          <t>Débito automático</t>
        </is>
      </c>
      <c r="G161" s="52" t="inlineStr">
        <is>
          <t>Conta bancária PJ</t>
        </is>
      </c>
      <c r="H161" s="52" t="inlineStr">
        <is>
          <t>Realizado</t>
        </is>
      </c>
      <c r="I161" s="53" t="n">
        <v>419.76</v>
      </c>
      <c r="J161" s="54">
        <f>IF(D161="","",IFERROR(INDEX(CatTipo,MATCH(D161,CatNome,0)),"?"))</f>
        <v/>
      </c>
      <c r="K161" s="54">
        <f>IF(D161="","",IFERROR(INDEX(CatGrupo,MATCH(D161,CatNome,0)),"?"))</f>
        <v/>
      </c>
      <c r="L161" s="55">
        <f>IF(J161="Entrada",N(I161),IF(J161="Saída",-N(I161),0))</f>
        <v/>
      </c>
      <c r="M161" s="54">
        <f>IF(B161="",0,IF(H161="Previsto",IF(Visao="Realizado + previsto",1,0),1))</f>
        <v/>
      </c>
      <c r="N161" s="54">
        <f>IF(OR(B161="",H161&lt;&gt;"Previsto"),"",IF(B161&lt;TODAY(),"Atrasado",IF(B161&lt;=TODAY()+7,"Vence em 7 dias","A vencer")))</f>
        <v/>
      </c>
    </row>
    <row r="162">
      <c r="B162" s="51" t="n">
        <v>46268</v>
      </c>
      <c r="C162" s="52" t="inlineStr">
        <is>
          <t>[EXEMPLO] Assinatura do sistema de gestão</t>
        </is>
      </c>
      <c r="D162" s="52" t="inlineStr">
        <is>
          <t>Sistemas, apps e assinaturas</t>
        </is>
      </c>
      <c r="E162" s="52" t="inlineStr">
        <is>
          <t>Sistema PDV</t>
        </is>
      </c>
      <c r="F162" s="52" t="inlineStr">
        <is>
          <t>Cartão de crédito</t>
        </is>
      </c>
      <c r="G162" s="52" t="inlineStr">
        <is>
          <t>Conta bancária PJ</t>
        </is>
      </c>
      <c r="H162" s="52" t="inlineStr">
        <is>
          <t>Realizado</t>
        </is>
      </c>
      <c r="I162" s="53" t="n">
        <v>189.9</v>
      </c>
      <c r="J162" s="54">
        <f>IF(D162="","",IFERROR(INDEX(CatTipo,MATCH(D162,CatNome,0)),"?"))</f>
        <v/>
      </c>
      <c r="K162" s="54">
        <f>IF(D162="","",IFERROR(INDEX(CatGrupo,MATCH(D162,CatNome,0)),"?"))</f>
        <v/>
      </c>
      <c r="L162" s="55">
        <f>IF(J162="Entrada",N(I162),IF(J162="Saída",-N(I162),0))</f>
        <v/>
      </c>
      <c r="M162" s="54">
        <f>IF(B162="",0,IF(H162="Previsto",IF(Visao="Realizado + previsto",1,0),1))</f>
        <v/>
      </c>
      <c r="N162" s="54">
        <f>IF(OR(B162="",H162&lt;&gt;"Previsto"),"",IF(B162&lt;TODAY(),"Atrasado",IF(B162&lt;=TODAY()+7,"Vence em 7 dias","A vencer")))</f>
        <v/>
      </c>
    </row>
    <row r="163">
      <c r="B163" s="51" t="n">
        <v>46270</v>
      </c>
      <c r="C163" s="52" t="inlineStr">
        <is>
          <t>[EXEMPLO] Repasse da maquininha (1ª quinzena)</t>
        </is>
      </c>
      <c r="D163" s="52" t="inlineStr">
        <is>
          <t>Recebimentos de cartão (maquininha)</t>
        </is>
      </c>
      <c r="E163" s="52" t="inlineStr"/>
      <c r="F163" s="52" t="inlineStr">
        <is>
          <t>Cartão de crédito</t>
        </is>
      </c>
      <c r="G163" s="52" t="inlineStr">
        <is>
          <t>Conta bancária PJ</t>
        </is>
      </c>
      <c r="H163" s="52" t="inlineStr">
        <is>
          <t>Realizado</t>
        </is>
      </c>
      <c r="I163" s="53" t="n">
        <v>7847.88</v>
      </c>
      <c r="J163" s="54">
        <f>IF(D163="","",IFERROR(INDEX(CatTipo,MATCH(D163,CatNome,0)),"?"))</f>
        <v/>
      </c>
      <c r="K163" s="54">
        <f>IF(D163="","",IFERROR(INDEX(CatGrupo,MATCH(D163,CatNome,0)),"?"))</f>
        <v/>
      </c>
      <c r="L163" s="55">
        <f>IF(J163="Entrada",N(I163),IF(J163="Saída",-N(I163),0))</f>
        <v/>
      </c>
      <c r="M163" s="54">
        <f>IF(B163="",0,IF(H163="Previsto",IF(Visao="Realizado + previsto",1,0),1))</f>
        <v/>
      </c>
      <c r="N163" s="54">
        <f>IF(OR(B163="",H163&lt;&gt;"Previsto"),"",IF(B163&lt;TODAY(),"Atrasado",IF(B163&lt;=TODAY()+7,"Vence em 7 dias","A vencer")))</f>
        <v/>
      </c>
    </row>
    <row r="164">
      <c r="B164" s="51" t="n">
        <v>46270</v>
      </c>
      <c r="C164" s="52" t="inlineStr">
        <is>
          <t>[EXEMPLO] Aluguel da loja</t>
        </is>
      </c>
      <c r="D164" s="52" t="inlineStr">
        <is>
          <t>Aluguel e condomínio</t>
        </is>
      </c>
      <c r="E164" s="52" t="inlineStr">
        <is>
          <t>Imobiliária</t>
        </is>
      </c>
      <c r="F164" s="52" t="inlineStr">
        <is>
          <t>Boleto</t>
        </is>
      </c>
      <c r="G164" s="52" t="inlineStr">
        <is>
          <t>Conta bancária PJ</t>
        </is>
      </c>
      <c r="H164" s="52" t="inlineStr">
        <is>
          <t>Realizado</t>
        </is>
      </c>
      <c r="I164" s="53" t="n">
        <v>2800</v>
      </c>
      <c r="J164" s="54">
        <f>IF(D164="","",IFERROR(INDEX(CatTipo,MATCH(D164,CatNome,0)),"?"))</f>
        <v/>
      </c>
      <c r="K164" s="54">
        <f>IF(D164="","",IFERROR(INDEX(CatGrupo,MATCH(D164,CatNome,0)),"?"))</f>
        <v/>
      </c>
      <c r="L164" s="55">
        <f>IF(J164="Entrada",N(I164),IF(J164="Saída",-N(I164),0))</f>
        <v/>
      </c>
      <c r="M164" s="54">
        <f>IF(B164="",0,IF(H164="Previsto",IF(Visao="Realizado + previsto",1,0),1))</f>
        <v/>
      </c>
      <c r="N164" s="54">
        <f>IF(OR(B164="",H164&lt;&gt;"Previsto"),"",IF(B164&lt;TODAY(),"Atrasado",IF(B164&lt;=TODAY()+7,"Vence em 7 dias","A vencer")))</f>
        <v/>
      </c>
    </row>
    <row r="165">
      <c r="B165" s="51" t="n">
        <v>46270</v>
      </c>
      <c r="C165" s="52" t="inlineStr">
        <is>
          <t>[EXEMPLO] Folha de pagamento</t>
        </is>
      </c>
      <c r="D165" s="52" t="inlineStr">
        <is>
          <t>Salários e encargos</t>
        </is>
      </c>
      <c r="E165" s="52" t="inlineStr">
        <is>
          <t>Funcionária</t>
        </is>
      </c>
      <c r="F165" s="52" t="inlineStr">
        <is>
          <t>PIX</t>
        </is>
      </c>
      <c r="G165" s="52" t="inlineStr">
        <is>
          <t>Conta bancária PJ</t>
        </is>
      </c>
      <c r="H165" s="52" t="inlineStr">
        <is>
          <t>Realizado</t>
        </is>
      </c>
      <c r="I165" s="53" t="n">
        <v>3420</v>
      </c>
      <c r="J165" s="54">
        <f>IF(D165="","",IFERROR(INDEX(CatTipo,MATCH(D165,CatNome,0)),"?"))</f>
        <v/>
      </c>
      <c r="K165" s="54">
        <f>IF(D165="","",IFERROR(INDEX(CatGrupo,MATCH(D165,CatNome,0)),"?"))</f>
        <v/>
      </c>
      <c r="L165" s="55">
        <f>IF(J165="Entrada",N(I165),IF(J165="Saída",-N(I165),0))</f>
        <v/>
      </c>
      <c r="M165" s="54">
        <f>IF(B165="",0,IF(H165="Previsto",IF(Visao="Realizado + previsto",1,0),1))</f>
        <v/>
      </c>
      <c r="N165" s="54">
        <f>IF(OR(B165="",H165&lt;&gt;"Previsto"),"",IF(B165&lt;TODAY(),"Atrasado",IF(B165&lt;=TODAY()+7,"Vence em 7 dias","A vencer")))</f>
        <v/>
      </c>
    </row>
    <row r="166">
      <c r="B166" s="51" t="n">
        <v>46271</v>
      </c>
      <c r="C166" s="52" t="inlineStr">
        <is>
          <t>[EXEMPLO] Retirada do dono</t>
        </is>
      </c>
      <c r="D166" s="52" t="inlineStr">
        <is>
          <t>Pró-labore / retirada do dono</t>
        </is>
      </c>
      <c r="E166" s="52" t="inlineStr"/>
      <c r="F166" s="52" t="inlineStr">
        <is>
          <t>PIX</t>
        </is>
      </c>
      <c r="G166" s="52" t="inlineStr">
        <is>
          <t>Conta bancária PJ</t>
        </is>
      </c>
      <c r="H166" s="52" t="inlineStr">
        <is>
          <t>Realizado</t>
        </is>
      </c>
      <c r="I166" s="53" t="n">
        <v>3000</v>
      </c>
      <c r="J166" s="54">
        <f>IF(D166="","",IFERROR(INDEX(CatTipo,MATCH(D166,CatNome,0)),"?"))</f>
        <v/>
      </c>
      <c r="K166" s="54">
        <f>IF(D166="","",IFERROR(INDEX(CatGrupo,MATCH(D166,CatNome,0)),"?"))</f>
        <v/>
      </c>
      <c r="L166" s="55">
        <f>IF(J166="Entrada",N(I166),IF(J166="Saída",-N(I166),0))</f>
        <v/>
      </c>
      <c r="M166" s="54">
        <f>IF(B166="",0,IF(H166="Previsto",IF(Visao="Realizado + previsto",1,0),1))</f>
        <v/>
      </c>
      <c r="N166" s="54">
        <f>IF(OR(B166="",H166&lt;&gt;"Previsto"),"",IF(B166&lt;TODAY(),"Atrasado",IF(B166&lt;=TODAY()+7,"Vence em 7 dias","A vencer")))</f>
        <v/>
      </c>
    </row>
    <row r="167">
      <c r="B167" s="51" t="n">
        <v>46273</v>
      </c>
      <c r="C167" s="52" t="inlineStr">
        <is>
          <t>[EXEMPLO] Reposição de estoque</t>
        </is>
      </c>
      <c r="D167" s="52" t="inlineStr">
        <is>
          <t>Compra de mercadorias e matéria-prima</t>
        </is>
      </c>
      <c r="E167" s="52" t="inlineStr">
        <is>
          <t>Distribuidora</t>
        </is>
      </c>
      <c r="F167" s="52" t="inlineStr">
        <is>
          <t>Boleto</t>
        </is>
      </c>
      <c r="G167" s="52" t="inlineStr">
        <is>
          <t>Conta bancária PJ</t>
        </is>
      </c>
      <c r="H167" s="52" t="inlineStr">
        <is>
          <t>Realizado</t>
        </is>
      </c>
      <c r="I167" s="53" t="n">
        <v>7470.04</v>
      </c>
      <c r="J167" s="54">
        <f>IF(D167="","",IFERROR(INDEX(CatTipo,MATCH(D167,CatNome,0)),"?"))</f>
        <v/>
      </c>
      <c r="K167" s="54">
        <f>IF(D167="","",IFERROR(INDEX(CatGrupo,MATCH(D167,CatNome,0)),"?"))</f>
        <v/>
      </c>
      <c r="L167" s="55">
        <f>IF(J167="Entrada",N(I167),IF(J167="Saída",-N(I167),0))</f>
        <v/>
      </c>
      <c r="M167" s="54">
        <f>IF(B167="",0,IF(H167="Previsto",IF(Visao="Realizado + previsto",1,0),1))</f>
        <v/>
      </c>
      <c r="N167" s="54">
        <f>IF(OR(B167="",H167&lt;&gt;"Previsto"),"",IF(B167&lt;TODAY(),"Atrasado",IF(B167&lt;=TODAY()+7,"Vence em 7 dias","A vencer")))</f>
        <v/>
      </c>
    </row>
    <row r="168">
      <c r="B168" s="51" t="n">
        <v>46274</v>
      </c>
      <c r="C168" s="52" t="inlineStr">
        <is>
          <t>[EXEMPLO] Vendas em dinheiro no balcão</t>
        </is>
      </c>
      <c r="D168" s="52" t="inlineStr">
        <is>
          <t>Vendas à vista (dinheiro e PIX)</t>
        </is>
      </c>
      <c r="E168" s="52" t="inlineStr"/>
      <c r="F168" s="52" t="inlineStr">
        <is>
          <t>Dinheiro</t>
        </is>
      </c>
      <c r="G168" s="52" t="inlineStr">
        <is>
          <t>Caixa (dinheiro)</t>
        </is>
      </c>
      <c r="H168" s="52" t="inlineStr">
        <is>
          <t>Realizado</t>
        </is>
      </c>
      <c r="I168" s="53" t="n">
        <v>947.04</v>
      </c>
      <c r="J168" s="54">
        <f>IF(D168="","",IFERROR(INDEX(CatTipo,MATCH(D168,CatNome,0)),"?"))</f>
        <v/>
      </c>
      <c r="K168" s="54">
        <f>IF(D168="","",IFERROR(INDEX(CatGrupo,MATCH(D168,CatNome,0)),"?"))</f>
        <v/>
      </c>
      <c r="L168" s="55">
        <f>IF(J168="Entrada",N(I168),IF(J168="Saída",-N(I168),0))</f>
        <v/>
      </c>
      <c r="M168" s="54">
        <f>IF(B168="",0,IF(H168="Previsto",IF(Visao="Realizado + previsto",1,0),1))</f>
        <v/>
      </c>
      <c r="N168" s="54">
        <f>IF(OR(B168="",H168&lt;&gt;"Previsto"),"",IF(B168&lt;TODAY(),"Atrasado",IF(B168&lt;=TODAY()+7,"Vence em 7 dias","A vencer")))</f>
        <v/>
      </c>
    </row>
    <row r="169">
      <c r="B169" s="51" t="n">
        <v>46275</v>
      </c>
      <c r="C169" s="52" t="inlineStr">
        <is>
          <t>[EXEMPLO] Vendas PIX (1ª quinzena)</t>
        </is>
      </c>
      <c r="D169" s="52" t="inlineStr">
        <is>
          <t>Vendas à vista (dinheiro e PIX)</t>
        </is>
      </c>
      <c r="E169" s="52" t="inlineStr"/>
      <c r="F169" s="52" t="inlineStr">
        <is>
          <t>PIX</t>
        </is>
      </c>
      <c r="G169" s="52" t="inlineStr">
        <is>
          <t>Conta bancária PJ</t>
        </is>
      </c>
      <c r="H169" s="52" t="inlineStr">
        <is>
          <t>Realizado</t>
        </is>
      </c>
      <c r="I169" s="53" t="n">
        <v>5570.71</v>
      </c>
      <c r="J169" s="54">
        <f>IF(D169="","",IFERROR(INDEX(CatTipo,MATCH(D169,CatNome,0)),"?"))</f>
        <v/>
      </c>
      <c r="K169" s="54">
        <f>IF(D169="","",IFERROR(INDEX(CatGrupo,MATCH(D169,CatNome,0)),"?"))</f>
        <v/>
      </c>
      <c r="L169" s="55">
        <f>IF(J169="Entrada",N(I169),IF(J169="Saída",-N(I169),0))</f>
        <v/>
      </c>
      <c r="M169" s="54">
        <f>IF(B169="",0,IF(H169="Previsto",IF(Visao="Realizado + previsto",1,0),1))</f>
        <v/>
      </c>
      <c r="N169" s="54">
        <f>IF(OR(B169="",H169&lt;&gt;"Previsto"),"",IF(B169&lt;TODAY(),"Atrasado",IF(B169&lt;=TODAY()+7,"Vence em 7 dias","A vencer")))</f>
        <v/>
      </c>
    </row>
    <row r="170">
      <c r="B170" s="51" t="n">
        <v>46275</v>
      </c>
      <c r="C170" s="52" t="inlineStr">
        <is>
          <t>[EXEMPLO] Mensalidade da contabilidade</t>
        </is>
      </c>
      <c r="D170" s="52" t="inlineStr">
        <is>
          <t>Contabilidade</t>
        </is>
      </c>
      <c r="E170" s="52" t="inlineStr">
        <is>
          <t>Contabilidade online</t>
        </is>
      </c>
      <c r="F170" s="52" t="inlineStr">
        <is>
          <t>Boleto</t>
        </is>
      </c>
      <c r="G170" s="52" t="inlineStr">
        <is>
          <t>Conta bancária PJ</t>
        </is>
      </c>
      <c r="H170" s="52" t="inlineStr">
        <is>
          <t>Realizado</t>
        </is>
      </c>
      <c r="I170" s="53" t="n">
        <v>349</v>
      </c>
      <c r="J170" s="54">
        <f>IF(D170="","",IFERROR(INDEX(CatTipo,MATCH(D170,CatNome,0)),"?"))</f>
        <v/>
      </c>
      <c r="K170" s="54">
        <f>IF(D170="","",IFERROR(INDEX(CatGrupo,MATCH(D170,CatNome,0)),"?"))</f>
        <v/>
      </c>
      <c r="L170" s="55">
        <f>IF(J170="Entrada",N(I170),IF(J170="Saída",-N(I170),0))</f>
        <v/>
      </c>
      <c r="M170" s="54">
        <f>IF(B170="",0,IF(H170="Previsto",IF(Visao="Realizado + previsto",1,0),1))</f>
        <v/>
      </c>
      <c r="N170" s="54">
        <f>IF(OR(B170="",H170&lt;&gt;"Previsto"),"",IF(B170&lt;TODAY(),"Atrasado",IF(B170&lt;=TODAY()+7,"Vence em 7 dias","A vencer")))</f>
        <v/>
      </c>
    </row>
    <row r="171">
      <c r="B171" s="51" t="n">
        <v>46277</v>
      </c>
      <c r="C171" s="52" t="inlineStr">
        <is>
          <t>[EXEMPLO] Energia, água e internet</t>
        </is>
      </c>
      <c r="D171" s="52" t="inlineStr">
        <is>
          <t>Água, luz, internet e telefone</t>
        </is>
      </c>
      <c r="E171" s="52" t="inlineStr"/>
      <c r="F171" s="52" t="inlineStr">
        <is>
          <t>Débito automático</t>
        </is>
      </c>
      <c r="G171" s="52" t="inlineStr">
        <is>
          <t>Conta bancária PJ</t>
        </is>
      </c>
      <c r="H171" s="52" t="inlineStr">
        <is>
          <t>Realizado</t>
        </is>
      </c>
      <c r="I171" s="53" t="n">
        <v>741.92</v>
      </c>
      <c r="J171" s="54">
        <f>IF(D171="","",IFERROR(INDEX(CatTipo,MATCH(D171,CatNome,0)),"?"))</f>
        <v/>
      </c>
      <c r="K171" s="54">
        <f>IF(D171="","",IFERROR(INDEX(CatGrupo,MATCH(D171,CatNome,0)),"?"))</f>
        <v/>
      </c>
      <c r="L171" s="55">
        <f>IF(J171="Entrada",N(I171),IF(J171="Saída",-N(I171),0))</f>
        <v/>
      </c>
      <c r="M171" s="54">
        <f>IF(B171="",0,IF(H171="Previsto",IF(Visao="Realizado + previsto",1,0),1))</f>
        <v/>
      </c>
      <c r="N171" s="54">
        <f>IF(OR(B171="",H171&lt;&gt;"Previsto"),"",IF(B171&lt;TODAY(),"Atrasado",IF(B171&lt;=TODAY()+7,"Vence em 7 dias","A vencer")))</f>
        <v/>
      </c>
    </row>
    <row r="172">
      <c r="B172" s="51" t="n">
        <v>46280</v>
      </c>
      <c r="C172" s="52" t="inlineStr">
        <is>
          <t>[EXEMPLO] Recebimento de clientes no boleto</t>
        </is>
      </c>
      <c r="D172" s="52" t="inlineStr">
        <is>
          <t>Recebimento de clientes a prazo</t>
        </is>
      </c>
      <c r="E172" s="52" t="inlineStr">
        <is>
          <t>Clientes PJ</t>
        </is>
      </c>
      <c r="F172" s="52" t="inlineStr">
        <is>
          <t>Boleto</t>
        </is>
      </c>
      <c r="G172" s="52" t="inlineStr">
        <is>
          <t>Conta bancária PJ</t>
        </is>
      </c>
      <c r="H172" s="52" t="inlineStr">
        <is>
          <t>Realizado</t>
        </is>
      </c>
      <c r="I172" s="53" t="n">
        <v>2725.95</v>
      </c>
      <c r="J172" s="54">
        <f>IF(D172="","",IFERROR(INDEX(CatTipo,MATCH(D172,CatNome,0)),"?"))</f>
        <v/>
      </c>
      <c r="K172" s="54">
        <f>IF(D172="","",IFERROR(INDEX(CatGrupo,MATCH(D172,CatNome,0)),"?"))</f>
        <v/>
      </c>
      <c r="L172" s="55">
        <f>IF(J172="Entrada",N(I172),IF(J172="Saída",-N(I172),0))</f>
        <v/>
      </c>
      <c r="M172" s="54">
        <f>IF(B172="",0,IF(H172="Previsto",IF(Visao="Realizado + previsto",1,0),1))</f>
        <v/>
      </c>
      <c r="N172" s="54">
        <f>IF(OR(B172="",H172&lt;&gt;"Previsto"),"",IF(B172&lt;TODAY(),"Atrasado",IF(B172&lt;=TODAY()+7,"Vence em 7 dias","A vencer")))</f>
        <v/>
      </c>
    </row>
    <row r="173">
      <c r="B173" s="51" t="n">
        <v>46280</v>
      </c>
      <c r="C173" s="52" t="inlineStr">
        <is>
          <t>[EXEMPLO] Anúncios no Instagram</t>
        </is>
      </c>
      <c r="D173" s="52" t="inlineStr">
        <is>
          <t>Marketing e anúncios</t>
        </is>
      </c>
      <c r="E173" s="52" t="inlineStr">
        <is>
          <t>Meta</t>
        </is>
      </c>
      <c r="F173" s="52" t="inlineStr">
        <is>
          <t>Cartão de crédito</t>
        </is>
      </c>
      <c r="G173" s="52" t="inlineStr">
        <is>
          <t>Conta bancária PJ</t>
        </is>
      </c>
      <c r="H173" s="52" t="inlineStr">
        <is>
          <t>Realizado</t>
        </is>
      </c>
      <c r="I173" s="53" t="n">
        <v>706.08</v>
      </c>
      <c r="J173" s="54">
        <f>IF(D173="","",IFERROR(INDEX(CatTipo,MATCH(D173,CatNome,0)),"?"))</f>
        <v/>
      </c>
      <c r="K173" s="54">
        <f>IF(D173="","",IFERROR(INDEX(CatGrupo,MATCH(D173,CatNome,0)),"?"))</f>
        <v/>
      </c>
      <c r="L173" s="55">
        <f>IF(J173="Entrada",N(I173),IF(J173="Saída",-N(I173),0))</f>
        <v/>
      </c>
      <c r="M173" s="54">
        <f>IF(B173="",0,IF(H173="Previsto",IF(Visao="Realizado + previsto",1,0),1))</f>
        <v/>
      </c>
      <c r="N173" s="54">
        <f>IF(OR(B173="",H173&lt;&gt;"Previsto"),"",IF(B173&lt;TODAY(),"Atrasado",IF(B173&lt;=TODAY()+7,"Vence em 7 dias","A vencer")))</f>
        <v/>
      </c>
    </row>
    <row r="174">
      <c r="B174" s="51" t="n">
        <v>46283</v>
      </c>
      <c r="C174" s="52" t="inlineStr">
        <is>
          <t>[EXEMPLO] Parcela 3/12 do empréstimo</t>
        </is>
      </c>
      <c r="D174" s="52" t="inlineStr">
        <is>
          <t>Parcelas de empréstimos e financiamentos</t>
        </is>
      </c>
      <c r="E174" s="52" t="inlineStr">
        <is>
          <t>Banco</t>
        </is>
      </c>
      <c r="F174" s="52" t="inlineStr">
        <is>
          <t>Débito automático</t>
        </is>
      </c>
      <c r="G174" s="52" t="inlineStr">
        <is>
          <t>Conta bancária PJ</t>
        </is>
      </c>
      <c r="H174" s="52" t="inlineStr">
        <is>
          <t>Realizado</t>
        </is>
      </c>
      <c r="I174" s="53" t="n">
        <v>1385.4</v>
      </c>
      <c r="J174" s="54">
        <f>IF(D174="","",IFERROR(INDEX(CatTipo,MATCH(D174,CatNome,0)),"?"))</f>
        <v/>
      </c>
      <c r="K174" s="54">
        <f>IF(D174="","",IFERROR(INDEX(CatGrupo,MATCH(D174,CatNome,0)),"?"))</f>
        <v/>
      </c>
      <c r="L174" s="55">
        <f>IF(J174="Entrada",N(I174),IF(J174="Saída",-N(I174),0))</f>
        <v/>
      </c>
      <c r="M174" s="54">
        <f>IF(B174="",0,IF(H174="Previsto",IF(Visao="Realizado + previsto",1,0),1))</f>
        <v/>
      </c>
      <c r="N174" s="54">
        <f>IF(OR(B174="",H174&lt;&gt;"Previsto"),"",IF(B174&lt;TODAY(),"Atrasado",IF(B174&lt;=TODAY()+7,"Vence em 7 dias","A vencer")))</f>
        <v/>
      </c>
    </row>
    <row r="175">
      <c r="B175" s="51" t="n">
        <v>46285</v>
      </c>
      <c r="C175" s="52" t="inlineStr">
        <is>
          <t>[EXEMPLO] Repasse da maquininha (2ª quinzena)</t>
        </is>
      </c>
      <c r="D175" s="52" t="inlineStr">
        <is>
          <t>Recebimentos de cartão (maquininha)</t>
        </is>
      </c>
      <c r="E175" s="52" t="inlineStr"/>
      <c r="F175" s="52" t="inlineStr">
        <is>
          <t>Cartão de crédito</t>
        </is>
      </c>
      <c r="G175" s="52" t="inlineStr">
        <is>
          <t>Conta bancária PJ</t>
        </is>
      </c>
      <c r="H175" s="52" t="inlineStr">
        <is>
          <t>Realizado</t>
        </is>
      </c>
      <c r="I175" s="53" t="n">
        <v>8884.6</v>
      </c>
      <c r="J175" s="54">
        <f>IF(D175="","",IFERROR(INDEX(CatTipo,MATCH(D175,CatNome,0)),"?"))</f>
        <v/>
      </c>
      <c r="K175" s="54">
        <f>IF(D175="","",IFERROR(INDEX(CatGrupo,MATCH(D175,CatNome,0)),"?"))</f>
        <v/>
      </c>
      <c r="L175" s="55">
        <f>IF(J175="Entrada",N(I175),IF(J175="Saída",-N(I175),0))</f>
        <v/>
      </c>
      <c r="M175" s="54">
        <f>IF(B175="",0,IF(H175="Previsto",IF(Visao="Realizado + previsto",1,0),1))</f>
        <v/>
      </c>
      <c r="N175" s="54">
        <f>IF(OR(B175="",H175&lt;&gt;"Previsto"),"",IF(B175&lt;TODAY(),"Atrasado",IF(B175&lt;=TODAY()+7,"Vence em 7 dias","A vencer")))</f>
        <v/>
      </c>
    </row>
    <row r="176">
      <c r="B176" s="51" t="n">
        <v>46285</v>
      </c>
      <c r="C176" s="52" t="inlineStr">
        <is>
          <t>[EXEMPLO] Guia de impostos</t>
        </is>
      </c>
      <c r="D176" s="52" t="inlineStr">
        <is>
          <t>Impostos (DAS, Simples e outros)</t>
        </is>
      </c>
      <c r="E176" s="52" t="inlineStr">
        <is>
          <t>Receita Federal</t>
        </is>
      </c>
      <c r="F176" s="52" t="inlineStr">
        <is>
          <t>Boleto</t>
        </is>
      </c>
      <c r="G176" s="52" t="inlineStr">
        <is>
          <t>Conta bancária PJ</t>
        </is>
      </c>
      <c r="H176" s="52" t="inlineStr">
        <is>
          <t>Realizado</t>
        </is>
      </c>
      <c r="I176" s="53" t="n">
        <v>1267.71</v>
      </c>
      <c r="J176" s="54">
        <f>IF(D176="","",IFERROR(INDEX(CatTipo,MATCH(D176,CatNome,0)),"?"))</f>
        <v/>
      </c>
      <c r="K176" s="54">
        <f>IF(D176="","",IFERROR(INDEX(CatGrupo,MATCH(D176,CatNome,0)),"?"))</f>
        <v/>
      </c>
      <c r="L176" s="55">
        <f>IF(J176="Entrada",N(I176),IF(J176="Saída",-N(I176),0))</f>
        <v/>
      </c>
      <c r="M176" s="54">
        <f>IF(B176="",0,IF(H176="Previsto",IF(Visao="Realizado + previsto",1,0),1))</f>
        <v/>
      </c>
      <c r="N176" s="54">
        <f>IF(OR(B176="",H176&lt;&gt;"Previsto"),"",IF(B176&lt;TODAY(),"Atrasado",IF(B176&lt;=TODAY()+7,"Vence em 7 dias","A vencer")))</f>
        <v/>
      </c>
    </row>
    <row r="177">
      <c r="B177" s="51" t="n">
        <v>46287</v>
      </c>
      <c r="C177" s="52" t="inlineStr">
        <is>
          <t>[EXEMPLO] Reposição de estoque</t>
        </is>
      </c>
      <c r="D177" s="52" t="inlineStr">
        <is>
          <t>Compra de mercadorias e matéria-prima</t>
        </is>
      </c>
      <c r="E177" s="52" t="inlineStr">
        <is>
          <t>Distribuidora</t>
        </is>
      </c>
      <c r="F177" s="52" t="inlineStr">
        <is>
          <t>Boleto</t>
        </is>
      </c>
      <c r="G177" s="52" t="inlineStr">
        <is>
          <t>Conta bancária PJ</t>
        </is>
      </c>
      <c r="H177" s="52" t="inlineStr">
        <is>
          <t>Realizado</t>
        </is>
      </c>
      <c r="I177" s="53" t="n">
        <v>6322.4</v>
      </c>
      <c r="J177" s="54">
        <f>IF(D177="","",IFERROR(INDEX(CatTipo,MATCH(D177,CatNome,0)),"?"))</f>
        <v/>
      </c>
      <c r="K177" s="54">
        <f>IF(D177="","",IFERROR(INDEX(CatGrupo,MATCH(D177,CatNome,0)),"?"))</f>
        <v/>
      </c>
      <c r="L177" s="55">
        <f>IF(J177="Entrada",N(I177),IF(J177="Saída",-N(I177),0))</f>
        <v/>
      </c>
      <c r="M177" s="54">
        <f>IF(B177="",0,IF(H177="Previsto",IF(Visao="Realizado + previsto",1,0),1))</f>
        <v/>
      </c>
      <c r="N177" s="54">
        <f>IF(OR(B177="",H177&lt;&gt;"Previsto"),"",IF(B177&lt;TODAY(),"Atrasado",IF(B177&lt;=TODAY()+7,"Vence em 7 dias","A vencer")))</f>
        <v/>
      </c>
    </row>
    <row r="178">
      <c r="B178" s="51" t="n">
        <v>46290</v>
      </c>
      <c r="C178" s="52" t="inlineStr">
        <is>
          <t>[EXEMPLO] Vendas PIX (2ª quinzena)</t>
        </is>
      </c>
      <c r="D178" s="52" t="inlineStr">
        <is>
          <t>Vendas à vista (dinheiro e PIX)</t>
        </is>
      </c>
      <c r="E178" s="52" t="inlineStr"/>
      <c r="F178" s="52" t="inlineStr">
        <is>
          <t>PIX</t>
        </is>
      </c>
      <c r="G178" s="52" t="inlineStr">
        <is>
          <t>Conta bancária PJ</t>
        </is>
      </c>
      <c r="H178" s="52" t="inlineStr">
        <is>
          <t>Realizado</t>
        </is>
      </c>
      <c r="I178" s="53" t="n">
        <v>4488.94</v>
      </c>
      <c r="J178" s="54">
        <f>IF(D178="","",IFERROR(INDEX(CatTipo,MATCH(D178,CatNome,0)),"?"))</f>
        <v/>
      </c>
      <c r="K178" s="54">
        <f>IF(D178="","",IFERROR(INDEX(CatGrupo,MATCH(D178,CatNome,0)),"?"))</f>
        <v/>
      </c>
      <c r="L178" s="55">
        <f>IF(J178="Entrada",N(I178),IF(J178="Saída",-N(I178),0))</f>
        <v/>
      </c>
      <c r="M178" s="54">
        <f>IF(B178="",0,IF(H178="Previsto",IF(Visao="Realizado + previsto",1,0),1))</f>
        <v/>
      </c>
      <c r="N178" s="54">
        <f>IF(OR(B178="",H178&lt;&gt;"Previsto"),"",IF(B178&lt;TODAY(),"Atrasado",IF(B178&lt;=TODAY()+7,"Vence em 7 dias","A vencer")))</f>
        <v/>
      </c>
    </row>
    <row r="179">
      <c r="B179" s="51" t="n">
        <v>46291</v>
      </c>
      <c r="C179" s="52" t="inlineStr">
        <is>
          <t>[EXEMPLO] Frete de entregas</t>
        </is>
      </c>
      <c r="D179" s="52" t="inlineStr">
        <is>
          <t>Transporte, frete e combustível</t>
        </is>
      </c>
      <c r="E179" s="52" t="inlineStr">
        <is>
          <t>Motoboy</t>
        </is>
      </c>
      <c r="F179" s="52" t="inlineStr">
        <is>
          <t>Dinheiro</t>
        </is>
      </c>
      <c r="G179" s="52" t="inlineStr">
        <is>
          <t>Caixa (dinheiro)</t>
        </is>
      </c>
      <c r="H179" s="52" t="inlineStr">
        <is>
          <t>Realizado</t>
        </is>
      </c>
      <c r="I179" s="53" t="n">
        <v>395.89</v>
      </c>
      <c r="J179" s="54">
        <f>IF(D179="","",IFERROR(INDEX(CatTipo,MATCH(D179,CatNome,0)),"?"))</f>
        <v/>
      </c>
      <c r="K179" s="54">
        <f>IF(D179="","",IFERROR(INDEX(CatGrupo,MATCH(D179,CatNome,0)),"?"))</f>
        <v/>
      </c>
      <c r="L179" s="55">
        <f>IF(J179="Entrada",N(I179),IF(J179="Saída",-N(I179),0))</f>
        <v/>
      </c>
      <c r="M179" s="54">
        <f>IF(B179="",0,IF(H179="Previsto",IF(Visao="Realizado + previsto",1,0),1))</f>
        <v/>
      </c>
      <c r="N179" s="54">
        <f>IF(OR(B179="",H179&lt;&gt;"Previsto"),"",IF(B179&lt;TODAY(),"Atrasado",IF(B179&lt;=TODAY()+7,"Vence em 7 dias","A vencer")))</f>
        <v/>
      </c>
    </row>
    <row r="180">
      <c r="B180" s="51" t="n">
        <v>46292</v>
      </c>
      <c r="C180" s="52" t="inlineStr">
        <is>
          <t>[EXEMPLO] Material de limpeza e embalagens</t>
        </is>
      </c>
      <c r="D180" s="52" t="inlineStr">
        <is>
          <t>Embalagens e material de consumo</t>
        </is>
      </c>
      <c r="E180" s="52" t="inlineStr">
        <is>
          <t>Atacadista</t>
        </is>
      </c>
      <c r="F180" s="52" t="inlineStr">
        <is>
          <t>Dinheiro</t>
        </is>
      </c>
      <c r="G180" s="52" t="inlineStr">
        <is>
          <t>Caixa (dinheiro)</t>
        </is>
      </c>
      <c r="H180" s="52" t="inlineStr">
        <is>
          <t>Realizado</t>
        </is>
      </c>
      <c r="I180" s="53" t="n">
        <v>294.94</v>
      </c>
      <c r="J180" s="54">
        <f>IF(D180="","",IFERROR(INDEX(CatTipo,MATCH(D180,CatNome,0)),"?"))</f>
        <v/>
      </c>
      <c r="K180" s="54">
        <f>IF(D180="","",IFERROR(INDEX(CatGrupo,MATCH(D180,CatNome,0)),"?"))</f>
        <v/>
      </c>
      <c r="L180" s="55">
        <f>IF(J180="Entrada",N(I180),IF(J180="Saída",-N(I180),0))</f>
        <v/>
      </c>
      <c r="M180" s="54">
        <f>IF(B180="",0,IF(H180="Previsto",IF(Visao="Realizado + previsto",1,0),1))</f>
        <v/>
      </c>
      <c r="N180" s="54">
        <f>IF(OR(B180="",H180&lt;&gt;"Previsto"),"",IF(B180&lt;TODAY(),"Atrasado",IF(B180&lt;=TODAY()+7,"Vence em 7 dias","A vencer")))</f>
        <v/>
      </c>
    </row>
    <row r="181">
      <c r="B181" s="51" t="n">
        <v>46293</v>
      </c>
      <c r="C181" s="52" t="inlineStr">
        <is>
          <t>[EXEMPLO] Taxas da maquininha e tarifa bancária</t>
        </is>
      </c>
      <c r="D181" s="52" t="inlineStr">
        <is>
          <t>Taxas de maquininha, banco e boleto</t>
        </is>
      </c>
      <c r="E181" s="52" t="inlineStr"/>
      <c r="F181" s="52" t="inlineStr">
        <is>
          <t>Débito automático</t>
        </is>
      </c>
      <c r="G181" s="52" t="inlineStr">
        <is>
          <t>Conta bancária PJ</t>
        </is>
      </c>
      <c r="H181" s="52" t="inlineStr">
        <is>
          <t>Realizado</t>
        </is>
      </c>
      <c r="I181" s="53" t="n">
        <v>338.76</v>
      </c>
      <c r="J181" s="54">
        <f>IF(D181="","",IFERROR(INDEX(CatTipo,MATCH(D181,CatNome,0)),"?"))</f>
        <v/>
      </c>
      <c r="K181" s="54">
        <f>IF(D181="","",IFERROR(INDEX(CatGrupo,MATCH(D181,CatNome,0)),"?"))</f>
        <v/>
      </c>
      <c r="L181" s="55">
        <f>IF(J181="Entrada",N(I181),IF(J181="Saída",-N(I181),0))</f>
        <v/>
      </c>
      <c r="M181" s="54">
        <f>IF(B181="",0,IF(H181="Previsto",IF(Visao="Realizado + previsto",1,0),1))</f>
        <v/>
      </c>
      <c r="N181" s="54">
        <f>IF(OR(B181="",H181&lt;&gt;"Previsto"),"",IF(B181&lt;TODAY(),"Atrasado",IF(B181&lt;=TODAY()+7,"Vence em 7 dias","A vencer")))</f>
        <v/>
      </c>
    </row>
    <row r="182">
      <c r="B182" s="51" t="n">
        <v>46297</v>
      </c>
      <c r="C182" s="52" t="inlineStr">
        <is>
          <t>[EXEMPLO] Cliente atrasou o boleto</t>
        </is>
      </c>
      <c r="D182" s="52" t="inlineStr">
        <is>
          <t>Recebimento de clientes a prazo</t>
        </is>
      </c>
      <c r="E182" s="52" t="inlineStr">
        <is>
          <t>Cliente Exemplo Ltda</t>
        </is>
      </c>
      <c r="F182" s="52" t="inlineStr">
        <is>
          <t>Boleto</t>
        </is>
      </c>
      <c r="G182" s="52" t="inlineStr">
        <is>
          <t>Conta bancária PJ</t>
        </is>
      </c>
      <c r="H182" s="52" t="inlineStr">
        <is>
          <t>Previsto</t>
        </is>
      </c>
      <c r="I182" s="53" t="n">
        <v>1250</v>
      </c>
      <c r="J182" s="54">
        <f>IF(D182="","",IFERROR(INDEX(CatTipo,MATCH(D182,CatNome,0)),"?"))</f>
        <v/>
      </c>
      <c r="K182" s="54">
        <f>IF(D182="","",IFERROR(INDEX(CatGrupo,MATCH(D182,CatNome,0)),"?"))</f>
        <v/>
      </c>
      <c r="L182" s="55">
        <f>IF(J182="Entrada",N(I182),IF(J182="Saída",-N(I182),0))</f>
        <v/>
      </c>
      <c r="M182" s="54">
        <f>IF(B182="",0,IF(H182="Previsto",IF(Visao="Realizado + previsto",1,0),1))</f>
        <v/>
      </c>
      <c r="N182" s="54">
        <f>IF(OR(B182="",H182&lt;&gt;"Previsto"),"",IF(B182&lt;TODAY(),"Atrasado",IF(B182&lt;=TODAY()+7,"Vence em 7 dias","A vencer")))</f>
        <v/>
      </c>
    </row>
    <row r="183">
      <c r="B183" s="51" t="n">
        <v>46298</v>
      </c>
      <c r="C183" s="52" t="inlineStr">
        <is>
          <t>[EXEMPLO] Assinatura do sistema de gestão</t>
        </is>
      </c>
      <c r="D183" s="52" t="inlineStr">
        <is>
          <t>Sistemas, apps e assinaturas</t>
        </is>
      </c>
      <c r="E183" s="52" t="inlineStr">
        <is>
          <t>Sistema PDV</t>
        </is>
      </c>
      <c r="F183" s="52" t="inlineStr">
        <is>
          <t>Cartão de crédito</t>
        </is>
      </c>
      <c r="G183" s="52" t="inlineStr">
        <is>
          <t>Conta bancária PJ</t>
        </is>
      </c>
      <c r="H183" s="52" t="inlineStr">
        <is>
          <t>Realizado</t>
        </is>
      </c>
      <c r="I183" s="53" t="n">
        <v>189.9</v>
      </c>
      <c r="J183" s="54">
        <f>IF(D183="","",IFERROR(INDEX(CatTipo,MATCH(D183,CatNome,0)),"?"))</f>
        <v/>
      </c>
      <c r="K183" s="54">
        <f>IF(D183="","",IFERROR(INDEX(CatGrupo,MATCH(D183,CatNome,0)),"?"))</f>
        <v/>
      </c>
      <c r="L183" s="55">
        <f>IF(J183="Entrada",N(I183),IF(J183="Saída",-N(I183),0))</f>
        <v/>
      </c>
      <c r="M183" s="54">
        <f>IF(B183="",0,IF(H183="Previsto",IF(Visao="Realizado + previsto",1,0),1))</f>
        <v/>
      </c>
      <c r="N183" s="54">
        <f>IF(OR(B183="",H183&lt;&gt;"Previsto"),"",IF(B183&lt;TODAY(),"Atrasado",IF(B183&lt;=TODAY()+7,"Vence em 7 dias","A vencer")))</f>
        <v/>
      </c>
    </row>
    <row r="184">
      <c r="B184" s="51" t="n">
        <v>46300</v>
      </c>
      <c r="C184" s="52" t="inlineStr">
        <is>
          <t>[EXEMPLO] Repasse da maquininha (1ª quinzena)</t>
        </is>
      </c>
      <c r="D184" s="52" t="inlineStr">
        <is>
          <t>Recebimentos de cartão (maquininha)</t>
        </is>
      </c>
      <c r="E184" s="52" t="inlineStr"/>
      <c r="F184" s="52" t="inlineStr">
        <is>
          <t>Cartão de crédito</t>
        </is>
      </c>
      <c r="G184" s="52" t="inlineStr">
        <is>
          <t>Conta bancária PJ</t>
        </is>
      </c>
      <c r="H184" s="52" t="inlineStr">
        <is>
          <t>Realizado</t>
        </is>
      </c>
      <c r="I184" s="53" t="n">
        <v>7275.65</v>
      </c>
      <c r="J184" s="54">
        <f>IF(D184="","",IFERROR(INDEX(CatTipo,MATCH(D184,CatNome,0)),"?"))</f>
        <v/>
      </c>
      <c r="K184" s="54">
        <f>IF(D184="","",IFERROR(INDEX(CatGrupo,MATCH(D184,CatNome,0)),"?"))</f>
        <v/>
      </c>
      <c r="L184" s="55">
        <f>IF(J184="Entrada",N(I184),IF(J184="Saída",-N(I184),0))</f>
        <v/>
      </c>
      <c r="M184" s="54">
        <f>IF(B184="",0,IF(H184="Previsto",IF(Visao="Realizado + previsto",1,0),1))</f>
        <v/>
      </c>
      <c r="N184" s="54">
        <f>IF(OR(B184="",H184&lt;&gt;"Previsto"),"",IF(B184&lt;TODAY(),"Atrasado",IF(B184&lt;=TODAY()+7,"Vence em 7 dias","A vencer")))</f>
        <v/>
      </c>
    </row>
    <row r="185">
      <c r="B185" s="51" t="n">
        <v>46300</v>
      </c>
      <c r="C185" s="52" t="inlineStr">
        <is>
          <t>[EXEMPLO] Aluguel da loja</t>
        </is>
      </c>
      <c r="D185" s="52" t="inlineStr">
        <is>
          <t>Aluguel e condomínio</t>
        </is>
      </c>
      <c r="E185" s="52" t="inlineStr">
        <is>
          <t>Imobiliária</t>
        </is>
      </c>
      <c r="F185" s="52" t="inlineStr">
        <is>
          <t>Boleto</t>
        </is>
      </c>
      <c r="G185" s="52" t="inlineStr">
        <is>
          <t>Conta bancária PJ</t>
        </is>
      </c>
      <c r="H185" s="52" t="inlineStr">
        <is>
          <t>Realizado</t>
        </is>
      </c>
      <c r="I185" s="53" t="n">
        <v>2800</v>
      </c>
      <c r="J185" s="54">
        <f>IF(D185="","",IFERROR(INDEX(CatTipo,MATCH(D185,CatNome,0)),"?"))</f>
        <v/>
      </c>
      <c r="K185" s="54">
        <f>IF(D185="","",IFERROR(INDEX(CatGrupo,MATCH(D185,CatNome,0)),"?"))</f>
        <v/>
      </c>
      <c r="L185" s="55">
        <f>IF(J185="Entrada",N(I185),IF(J185="Saída",-N(I185),0))</f>
        <v/>
      </c>
      <c r="M185" s="54">
        <f>IF(B185="",0,IF(H185="Previsto",IF(Visao="Realizado + previsto",1,0),1))</f>
        <v/>
      </c>
      <c r="N185" s="54">
        <f>IF(OR(B185="",H185&lt;&gt;"Previsto"),"",IF(B185&lt;TODAY(),"Atrasado",IF(B185&lt;=TODAY()+7,"Vence em 7 dias","A vencer")))</f>
        <v/>
      </c>
    </row>
    <row r="186">
      <c r="B186" s="51" t="n">
        <v>46300</v>
      </c>
      <c r="C186" s="52" t="inlineStr">
        <is>
          <t>[EXEMPLO] Folha de pagamento</t>
        </is>
      </c>
      <c r="D186" s="52" t="inlineStr">
        <is>
          <t>Salários e encargos</t>
        </is>
      </c>
      <c r="E186" s="52" t="inlineStr">
        <is>
          <t>Funcionária</t>
        </is>
      </c>
      <c r="F186" s="52" t="inlineStr">
        <is>
          <t>PIX</t>
        </is>
      </c>
      <c r="G186" s="52" t="inlineStr">
        <is>
          <t>Conta bancária PJ</t>
        </is>
      </c>
      <c r="H186" s="52" t="inlineStr">
        <is>
          <t>Realizado</t>
        </is>
      </c>
      <c r="I186" s="53" t="n">
        <v>3420</v>
      </c>
      <c r="J186" s="54">
        <f>IF(D186="","",IFERROR(INDEX(CatTipo,MATCH(D186,CatNome,0)),"?"))</f>
        <v/>
      </c>
      <c r="K186" s="54">
        <f>IF(D186="","",IFERROR(INDEX(CatGrupo,MATCH(D186,CatNome,0)),"?"))</f>
        <v/>
      </c>
      <c r="L186" s="55">
        <f>IF(J186="Entrada",N(I186),IF(J186="Saída",-N(I186),0))</f>
        <v/>
      </c>
      <c r="M186" s="54">
        <f>IF(B186="",0,IF(H186="Previsto",IF(Visao="Realizado + previsto",1,0),1))</f>
        <v/>
      </c>
      <c r="N186" s="54">
        <f>IF(OR(B186="",H186&lt;&gt;"Previsto"),"",IF(B186&lt;TODAY(),"Atrasado",IF(B186&lt;=TODAY()+7,"Vence em 7 dias","A vencer")))</f>
        <v/>
      </c>
    </row>
    <row r="187">
      <c r="B187" s="51" t="n">
        <v>46301</v>
      </c>
      <c r="C187" s="52" t="inlineStr">
        <is>
          <t>[EXEMPLO] Retirada do dono</t>
        </is>
      </c>
      <c r="D187" s="52" t="inlineStr">
        <is>
          <t>Pró-labore / retirada do dono</t>
        </is>
      </c>
      <c r="E187" s="52" t="inlineStr"/>
      <c r="F187" s="52" t="inlineStr">
        <is>
          <t>PIX</t>
        </is>
      </c>
      <c r="G187" s="52" t="inlineStr">
        <is>
          <t>Conta bancária PJ</t>
        </is>
      </c>
      <c r="H187" s="52" t="inlineStr">
        <is>
          <t>Realizado</t>
        </is>
      </c>
      <c r="I187" s="53" t="n">
        <v>3000</v>
      </c>
      <c r="J187" s="54">
        <f>IF(D187="","",IFERROR(INDEX(CatTipo,MATCH(D187,CatNome,0)),"?"))</f>
        <v/>
      </c>
      <c r="K187" s="54">
        <f>IF(D187="","",IFERROR(INDEX(CatGrupo,MATCH(D187,CatNome,0)),"?"))</f>
        <v/>
      </c>
      <c r="L187" s="55">
        <f>IF(J187="Entrada",N(I187),IF(J187="Saída",-N(I187),0))</f>
        <v/>
      </c>
      <c r="M187" s="54">
        <f>IF(B187="",0,IF(H187="Previsto",IF(Visao="Realizado + previsto",1,0),1))</f>
        <v/>
      </c>
      <c r="N187" s="54">
        <f>IF(OR(B187="",H187&lt;&gt;"Previsto"),"",IF(B187&lt;TODAY(),"Atrasado",IF(B187&lt;=TODAY()+7,"Vence em 7 dias","A vencer")))</f>
        <v/>
      </c>
    </row>
    <row r="188">
      <c r="B188" s="51" t="n">
        <v>46303</v>
      </c>
      <c r="C188" s="52" t="inlineStr">
        <is>
          <t>[EXEMPLO] Reposição de estoque</t>
        </is>
      </c>
      <c r="D188" s="52" t="inlineStr">
        <is>
          <t>Compra de mercadorias e matéria-prima</t>
        </is>
      </c>
      <c r="E188" s="52" t="inlineStr">
        <is>
          <t>Distribuidora</t>
        </is>
      </c>
      <c r="F188" s="52" t="inlineStr">
        <is>
          <t>Boleto</t>
        </is>
      </c>
      <c r="G188" s="52" t="inlineStr">
        <is>
          <t>Conta bancária PJ</t>
        </is>
      </c>
      <c r="H188" s="52" t="inlineStr">
        <is>
          <t>Realizado</t>
        </is>
      </c>
      <c r="I188" s="53" t="n">
        <v>6947.31</v>
      </c>
      <c r="J188" s="54">
        <f>IF(D188="","",IFERROR(INDEX(CatTipo,MATCH(D188,CatNome,0)),"?"))</f>
        <v/>
      </c>
      <c r="K188" s="54">
        <f>IF(D188="","",IFERROR(INDEX(CatGrupo,MATCH(D188,CatNome,0)),"?"))</f>
        <v/>
      </c>
      <c r="L188" s="55">
        <f>IF(J188="Entrada",N(I188),IF(J188="Saída",-N(I188),0))</f>
        <v/>
      </c>
      <c r="M188" s="54">
        <f>IF(B188="",0,IF(H188="Previsto",IF(Visao="Realizado + previsto",1,0),1))</f>
        <v/>
      </c>
      <c r="N188" s="54">
        <f>IF(OR(B188="",H188&lt;&gt;"Previsto"),"",IF(B188&lt;TODAY(),"Atrasado",IF(B188&lt;=TODAY()+7,"Vence em 7 dias","A vencer")))</f>
        <v/>
      </c>
    </row>
    <row r="189">
      <c r="B189" s="51" t="n">
        <v>46304</v>
      </c>
      <c r="C189" s="52" t="inlineStr">
        <is>
          <t>[EXEMPLO] Vendas em dinheiro no balcão</t>
        </is>
      </c>
      <c r="D189" s="52" t="inlineStr">
        <is>
          <t>Vendas à vista (dinheiro e PIX)</t>
        </is>
      </c>
      <c r="E189" s="52" t="inlineStr"/>
      <c r="F189" s="52" t="inlineStr">
        <is>
          <t>Dinheiro</t>
        </is>
      </c>
      <c r="G189" s="52" t="inlineStr">
        <is>
          <t>Caixa (dinheiro)</t>
        </is>
      </c>
      <c r="H189" s="52" t="inlineStr">
        <is>
          <t>Previsto</t>
        </is>
      </c>
      <c r="I189" s="53" t="n">
        <v>764.92</v>
      </c>
      <c r="J189" s="54">
        <f>IF(D189="","",IFERROR(INDEX(CatTipo,MATCH(D189,CatNome,0)),"?"))</f>
        <v/>
      </c>
      <c r="K189" s="54">
        <f>IF(D189="","",IFERROR(INDEX(CatGrupo,MATCH(D189,CatNome,0)),"?"))</f>
        <v/>
      </c>
      <c r="L189" s="55">
        <f>IF(J189="Entrada",N(I189),IF(J189="Saída",-N(I189),0))</f>
        <v/>
      </c>
      <c r="M189" s="54">
        <f>IF(B189="",0,IF(H189="Previsto",IF(Visao="Realizado + previsto",1,0),1))</f>
        <v/>
      </c>
      <c r="N189" s="54">
        <f>IF(OR(B189="",H189&lt;&gt;"Previsto"),"",IF(B189&lt;TODAY(),"Atrasado",IF(B189&lt;=TODAY()+7,"Vence em 7 dias","A vencer")))</f>
        <v/>
      </c>
    </row>
    <row r="190">
      <c r="B190" s="51" t="n">
        <v>46305</v>
      </c>
      <c r="C190" s="52" t="inlineStr">
        <is>
          <t>[EXEMPLO] Vendas PIX (1ª quinzena)</t>
        </is>
      </c>
      <c r="D190" s="52" t="inlineStr">
        <is>
          <t>Vendas à vista (dinheiro e PIX)</t>
        </is>
      </c>
      <c r="E190" s="52" t="inlineStr"/>
      <c r="F190" s="52" t="inlineStr">
        <is>
          <t>PIX</t>
        </is>
      </c>
      <c r="G190" s="52" t="inlineStr">
        <is>
          <t>Conta bancária PJ</t>
        </is>
      </c>
      <c r="H190" s="52" t="inlineStr">
        <is>
          <t>Previsto</t>
        </is>
      </c>
      <c r="I190" s="53" t="n">
        <v>5699.36</v>
      </c>
      <c r="J190" s="54">
        <f>IF(D190="","",IFERROR(INDEX(CatTipo,MATCH(D190,CatNome,0)),"?"))</f>
        <v/>
      </c>
      <c r="K190" s="54">
        <f>IF(D190="","",IFERROR(INDEX(CatGrupo,MATCH(D190,CatNome,0)),"?"))</f>
        <v/>
      </c>
      <c r="L190" s="55">
        <f>IF(J190="Entrada",N(I190),IF(J190="Saída",-N(I190),0))</f>
        <v/>
      </c>
      <c r="M190" s="54">
        <f>IF(B190="",0,IF(H190="Previsto",IF(Visao="Realizado + previsto",1,0),1))</f>
        <v/>
      </c>
      <c r="N190" s="54">
        <f>IF(OR(B190="",H190&lt;&gt;"Previsto"),"",IF(B190&lt;TODAY(),"Atrasado",IF(B190&lt;=TODAY()+7,"Vence em 7 dias","A vencer")))</f>
        <v/>
      </c>
    </row>
    <row r="191">
      <c r="B191" s="51" t="n">
        <v>46305</v>
      </c>
      <c r="C191" s="52" t="inlineStr">
        <is>
          <t>[EXEMPLO] Mensalidade da contabilidade</t>
        </is>
      </c>
      <c r="D191" s="52" t="inlineStr">
        <is>
          <t>Contabilidade</t>
        </is>
      </c>
      <c r="E191" s="52" t="inlineStr">
        <is>
          <t>Contabilidade online</t>
        </is>
      </c>
      <c r="F191" s="52" t="inlineStr">
        <is>
          <t>Boleto</t>
        </is>
      </c>
      <c r="G191" s="52" t="inlineStr">
        <is>
          <t>Conta bancária PJ</t>
        </is>
      </c>
      <c r="H191" s="52" t="inlineStr">
        <is>
          <t>Previsto</t>
        </is>
      </c>
      <c r="I191" s="53" t="n">
        <v>349</v>
      </c>
      <c r="J191" s="54">
        <f>IF(D191="","",IFERROR(INDEX(CatTipo,MATCH(D191,CatNome,0)),"?"))</f>
        <v/>
      </c>
      <c r="K191" s="54">
        <f>IF(D191="","",IFERROR(INDEX(CatGrupo,MATCH(D191,CatNome,0)),"?"))</f>
        <v/>
      </c>
      <c r="L191" s="55">
        <f>IF(J191="Entrada",N(I191),IF(J191="Saída",-N(I191),0))</f>
        <v/>
      </c>
      <c r="M191" s="54">
        <f>IF(B191="",0,IF(H191="Previsto",IF(Visao="Realizado + previsto",1,0),1))</f>
        <v/>
      </c>
      <c r="N191" s="54">
        <f>IF(OR(B191="",H191&lt;&gt;"Previsto"),"",IF(B191&lt;TODAY(),"Atrasado",IF(B191&lt;=TODAY()+7,"Vence em 7 dias","A vencer")))</f>
        <v/>
      </c>
    </row>
    <row r="192">
      <c r="B192" s="51" t="n">
        <v>46307</v>
      </c>
      <c r="C192" s="52" t="inlineStr">
        <is>
          <t>[EXEMPLO] Energia, água e internet</t>
        </is>
      </c>
      <c r="D192" s="52" t="inlineStr">
        <is>
          <t>Água, luz, internet e telefone</t>
        </is>
      </c>
      <c r="E192" s="52" t="inlineStr"/>
      <c r="F192" s="52" t="inlineStr">
        <is>
          <t>Débito automático</t>
        </is>
      </c>
      <c r="G192" s="52" t="inlineStr">
        <is>
          <t>Conta bancária PJ</t>
        </is>
      </c>
      <c r="H192" s="52" t="inlineStr">
        <is>
          <t>Previsto</t>
        </is>
      </c>
      <c r="I192" s="53" t="n">
        <v>580.04</v>
      </c>
      <c r="J192" s="54">
        <f>IF(D192="","",IFERROR(INDEX(CatTipo,MATCH(D192,CatNome,0)),"?"))</f>
        <v/>
      </c>
      <c r="K192" s="54">
        <f>IF(D192="","",IFERROR(INDEX(CatGrupo,MATCH(D192,CatNome,0)),"?"))</f>
        <v/>
      </c>
      <c r="L192" s="55">
        <f>IF(J192="Entrada",N(I192),IF(J192="Saída",-N(I192),0))</f>
        <v/>
      </c>
      <c r="M192" s="54">
        <f>IF(B192="",0,IF(H192="Previsto",IF(Visao="Realizado + previsto",1,0),1))</f>
        <v/>
      </c>
      <c r="N192" s="54">
        <f>IF(OR(B192="",H192&lt;&gt;"Previsto"),"",IF(B192&lt;TODAY(),"Atrasado",IF(B192&lt;=TODAY()+7,"Vence em 7 dias","A vencer")))</f>
        <v/>
      </c>
    </row>
    <row r="193">
      <c r="B193" s="51" t="n">
        <v>46310</v>
      </c>
      <c r="C193" s="52" t="inlineStr">
        <is>
          <t>[EXEMPLO] Recebimento de clientes no boleto</t>
        </is>
      </c>
      <c r="D193" s="52" t="inlineStr">
        <is>
          <t>Recebimento de clientes a prazo</t>
        </is>
      </c>
      <c r="E193" s="52" t="inlineStr">
        <is>
          <t>Clientes PJ</t>
        </is>
      </c>
      <c r="F193" s="52" t="inlineStr">
        <is>
          <t>Boleto</t>
        </is>
      </c>
      <c r="G193" s="52" t="inlineStr">
        <is>
          <t>Conta bancária PJ</t>
        </is>
      </c>
      <c r="H193" s="52" t="inlineStr">
        <is>
          <t>Previsto</t>
        </is>
      </c>
      <c r="I193" s="53" t="n">
        <v>1657.15</v>
      </c>
      <c r="J193" s="54">
        <f>IF(D193="","",IFERROR(INDEX(CatTipo,MATCH(D193,CatNome,0)),"?"))</f>
        <v/>
      </c>
      <c r="K193" s="54">
        <f>IF(D193="","",IFERROR(INDEX(CatGrupo,MATCH(D193,CatNome,0)),"?"))</f>
        <v/>
      </c>
      <c r="L193" s="55">
        <f>IF(J193="Entrada",N(I193),IF(J193="Saída",-N(I193),0))</f>
        <v/>
      </c>
      <c r="M193" s="54">
        <f>IF(B193="",0,IF(H193="Previsto",IF(Visao="Realizado + previsto",1,0),1))</f>
        <v/>
      </c>
      <c r="N193" s="54">
        <f>IF(OR(B193="",H193&lt;&gt;"Previsto"),"",IF(B193&lt;TODAY(),"Atrasado",IF(B193&lt;=TODAY()+7,"Vence em 7 dias","A vencer")))</f>
        <v/>
      </c>
    </row>
    <row r="194">
      <c r="B194" s="51" t="n">
        <v>46310</v>
      </c>
      <c r="C194" s="52" t="inlineStr">
        <is>
          <t>[EXEMPLO] Anúncios no Instagram</t>
        </is>
      </c>
      <c r="D194" s="52" t="inlineStr">
        <is>
          <t>Marketing e anúncios</t>
        </is>
      </c>
      <c r="E194" s="52" t="inlineStr">
        <is>
          <t>Meta</t>
        </is>
      </c>
      <c r="F194" s="52" t="inlineStr">
        <is>
          <t>Cartão de crédito</t>
        </is>
      </c>
      <c r="G194" s="52" t="inlineStr">
        <is>
          <t>Conta bancária PJ</t>
        </is>
      </c>
      <c r="H194" s="52" t="inlineStr">
        <is>
          <t>Previsto</t>
        </is>
      </c>
      <c r="I194" s="53" t="n">
        <v>435.51</v>
      </c>
      <c r="J194" s="54">
        <f>IF(D194="","",IFERROR(INDEX(CatTipo,MATCH(D194,CatNome,0)),"?"))</f>
        <v/>
      </c>
      <c r="K194" s="54">
        <f>IF(D194="","",IFERROR(INDEX(CatGrupo,MATCH(D194,CatNome,0)),"?"))</f>
        <v/>
      </c>
      <c r="L194" s="55">
        <f>IF(J194="Entrada",N(I194),IF(J194="Saída",-N(I194),0))</f>
        <v/>
      </c>
      <c r="M194" s="54">
        <f>IF(B194="",0,IF(H194="Previsto",IF(Visao="Realizado + previsto",1,0),1))</f>
        <v/>
      </c>
      <c r="N194" s="54">
        <f>IF(OR(B194="",H194&lt;&gt;"Previsto"),"",IF(B194&lt;TODAY(),"Atrasado",IF(B194&lt;=TODAY()+7,"Vence em 7 dias","A vencer")))</f>
        <v/>
      </c>
    </row>
    <row r="195">
      <c r="B195" s="51" t="n">
        <v>46313</v>
      </c>
      <c r="C195" s="52" t="inlineStr">
        <is>
          <t>[EXEMPLO] Parcela 4/12 do empréstimo</t>
        </is>
      </c>
      <c r="D195" s="52" t="inlineStr">
        <is>
          <t>Parcelas de empréstimos e financiamentos</t>
        </is>
      </c>
      <c r="E195" s="52" t="inlineStr">
        <is>
          <t>Banco</t>
        </is>
      </c>
      <c r="F195" s="52" t="inlineStr">
        <is>
          <t>Débito automático</t>
        </is>
      </c>
      <c r="G195" s="52" t="inlineStr">
        <is>
          <t>Conta bancária PJ</t>
        </is>
      </c>
      <c r="H195" s="52" t="inlineStr">
        <is>
          <t>Previsto</t>
        </is>
      </c>
      <c r="I195" s="53" t="n">
        <v>1385.4</v>
      </c>
      <c r="J195" s="54">
        <f>IF(D195="","",IFERROR(INDEX(CatTipo,MATCH(D195,CatNome,0)),"?"))</f>
        <v/>
      </c>
      <c r="K195" s="54">
        <f>IF(D195="","",IFERROR(INDEX(CatGrupo,MATCH(D195,CatNome,0)),"?"))</f>
        <v/>
      </c>
      <c r="L195" s="55">
        <f>IF(J195="Entrada",N(I195),IF(J195="Saída",-N(I195),0))</f>
        <v/>
      </c>
      <c r="M195" s="54">
        <f>IF(B195="",0,IF(H195="Previsto",IF(Visao="Realizado + previsto",1,0),1))</f>
        <v/>
      </c>
      <c r="N195" s="54">
        <f>IF(OR(B195="",H195&lt;&gt;"Previsto"),"",IF(B195&lt;TODAY(),"Atrasado",IF(B195&lt;=TODAY()+7,"Vence em 7 dias","A vencer")))</f>
        <v/>
      </c>
    </row>
    <row r="196">
      <c r="B196" s="51" t="n">
        <v>46315</v>
      </c>
      <c r="C196" s="52" t="inlineStr">
        <is>
          <t>[EXEMPLO] Repasse da maquininha (2ª quinzena)</t>
        </is>
      </c>
      <c r="D196" s="52" t="inlineStr">
        <is>
          <t>Recebimentos de cartão (maquininha)</t>
        </is>
      </c>
      <c r="E196" s="52" t="inlineStr"/>
      <c r="F196" s="52" t="inlineStr">
        <is>
          <t>Cartão de crédito</t>
        </is>
      </c>
      <c r="G196" s="52" t="inlineStr">
        <is>
          <t>Conta bancária PJ</t>
        </is>
      </c>
      <c r="H196" s="52" t="inlineStr">
        <is>
          <t>Previsto</t>
        </is>
      </c>
      <c r="I196" s="53" t="n">
        <v>7965.39</v>
      </c>
      <c r="J196" s="54">
        <f>IF(D196="","",IFERROR(INDEX(CatTipo,MATCH(D196,CatNome,0)),"?"))</f>
        <v/>
      </c>
      <c r="K196" s="54">
        <f>IF(D196="","",IFERROR(INDEX(CatGrupo,MATCH(D196,CatNome,0)),"?"))</f>
        <v/>
      </c>
      <c r="L196" s="55">
        <f>IF(J196="Entrada",N(I196),IF(J196="Saída",-N(I196),0))</f>
        <v/>
      </c>
      <c r="M196" s="54">
        <f>IF(B196="",0,IF(H196="Previsto",IF(Visao="Realizado + previsto",1,0),1))</f>
        <v/>
      </c>
      <c r="N196" s="54">
        <f>IF(OR(B196="",H196&lt;&gt;"Previsto"),"",IF(B196&lt;TODAY(),"Atrasado",IF(B196&lt;=TODAY()+7,"Vence em 7 dias","A vencer")))</f>
        <v/>
      </c>
    </row>
    <row r="197">
      <c r="B197" s="51" t="n">
        <v>46315</v>
      </c>
      <c r="C197" s="52" t="inlineStr">
        <is>
          <t>[EXEMPLO] Guia de impostos</t>
        </is>
      </c>
      <c r="D197" s="52" t="inlineStr">
        <is>
          <t>Impostos (DAS, Simples e outros)</t>
        </is>
      </c>
      <c r="E197" s="52" t="inlineStr">
        <is>
          <t>Receita Federal</t>
        </is>
      </c>
      <c r="F197" s="52" t="inlineStr">
        <is>
          <t>Boleto</t>
        </is>
      </c>
      <c r="G197" s="52" t="inlineStr">
        <is>
          <t>Conta bancária PJ</t>
        </is>
      </c>
      <c r="H197" s="52" t="inlineStr">
        <is>
          <t>Previsto</t>
        </is>
      </c>
      <c r="I197" s="53" t="n">
        <v>1157.65</v>
      </c>
      <c r="J197" s="54">
        <f>IF(D197="","",IFERROR(INDEX(CatTipo,MATCH(D197,CatNome,0)),"?"))</f>
        <v/>
      </c>
      <c r="K197" s="54">
        <f>IF(D197="","",IFERROR(INDEX(CatGrupo,MATCH(D197,CatNome,0)),"?"))</f>
        <v/>
      </c>
      <c r="L197" s="55">
        <f>IF(J197="Entrada",N(I197),IF(J197="Saída",-N(I197),0))</f>
        <v/>
      </c>
      <c r="M197" s="54">
        <f>IF(B197="",0,IF(H197="Previsto",IF(Visao="Realizado + previsto",1,0),1))</f>
        <v/>
      </c>
      <c r="N197" s="54">
        <f>IF(OR(B197="",H197&lt;&gt;"Previsto"),"",IF(B197&lt;TODAY(),"Atrasado",IF(B197&lt;=TODAY()+7,"Vence em 7 dias","A vencer")))</f>
        <v/>
      </c>
    </row>
    <row r="198">
      <c r="B198" s="51" t="n">
        <v>46317</v>
      </c>
      <c r="C198" s="52" t="inlineStr">
        <is>
          <t>[EXEMPLO] Reposição de estoque</t>
        </is>
      </c>
      <c r="D198" s="52" t="inlineStr">
        <is>
          <t>Compra de mercadorias e matéria-prima</t>
        </is>
      </c>
      <c r="E198" s="52" t="inlineStr">
        <is>
          <t>Distribuidora</t>
        </is>
      </c>
      <c r="F198" s="52" t="inlineStr">
        <is>
          <t>Boleto</t>
        </is>
      </c>
      <c r="G198" s="52" t="inlineStr">
        <is>
          <t>Conta bancária PJ</t>
        </is>
      </c>
      <c r="H198" s="52" t="inlineStr">
        <is>
          <t>Previsto</t>
        </is>
      </c>
      <c r="I198" s="53" t="n">
        <v>7522.27</v>
      </c>
      <c r="J198" s="54">
        <f>IF(D198="","",IFERROR(INDEX(CatTipo,MATCH(D198,CatNome,0)),"?"))</f>
        <v/>
      </c>
      <c r="K198" s="54">
        <f>IF(D198="","",IFERROR(INDEX(CatGrupo,MATCH(D198,CatNome,0)),"?"))</f>
        <v/>
      </c>
      <c r="L198" s="55">
        <f>IF(J198="Entrada",N(I198),IF(J198="Saída",-N(I198),0))</f>
        <v/>
      </c>
      <c r="M198" s="54">
        <f>IF(B198="",0,IF(H198="Previsto",IF(Visao="Realizado + previsto",1,0),1))</f>
        <v/>
      </c>
      <c r="N198" s="54">
        <f>IF(OR(B198="",H198&lt;&gt;"Previsto"),"",IF(B198&lt;TODAY(),"Atrasado",IF(B198&lt;=TODAY()+7,"Vence em 7 dias","A vencer")))</f>
        <v/>
      </c>
    </row>
    <row r="199">
      <c r="B199" s="51" t="n">
        <v>46320</v>
      </c>
      <c r="C199" s="52" t="inlineStr">
        <is>
          <t>[EXEMPLO] Vendas PIX (2ª quinzena)</t>
        </is>
      </c>
      <c r="D199" s="52" t="inlineStr">
        <is>
          <t>Vendas à vista (dinheiro e PIX)</t>
        </is>
      </c>
      <c r="E199" s="52" t="inlineStr"/>
      <c r="F199" s="52" t="inlineStr">
        <is>
          <t>PIX</t>
        </is>
      </c>
      <c r="G199" s="52" t="inlineStr">
        <is>
          <t>Conta bancária PJ</t>
        </is>
      </c>
      <c r="H199" s="52" t="inlineStr">
        <is>
          <t>Previsto</t>
        </is>
      </c>
      <c r="I199" s="53" t="n">
        <v>5457.78</v>
      </c>
      <c r="J199" s="54">
        <f>IF(D199="","",IFERROR(INDEX(CatTipo,MATCH(D199,CatNome,0)),"?"))</f>
        <v/>
      </c>
      <c r="K199" s="54">
        <f>IF(D199="","",IFERROR(INDEX(CatGrupo,MATCH(D199,CatNome,0)),"?"))</f>
        <v/>
      </c>
      <c r="L199" s="55">
        <f>IF(J199="Entrada",N(I199),IF(J199="Saída",-N(I199),0))</f>
        <v/>
      </c>
      <c r="M199" s="54">
        <f>IF(B199="",0,IF(H199="Previsto",IF(Visao="Realizado + previsto",1,0),1))</f>
        <v/>
      </c>
      <c r="N199" s="54">
        <f>IF(OR(B199="",H199&lt;&gt;"Previsto"),"",IF(B199&lt;TODAY(),"Atrasado",IF(B199&lt;=TODAY()+7,"Vence em 7 dias","A vencer")))</f>
        <v/>
      </c>
    </row>
    <row r="200">
      <c r="B200" s="51" t="n">
        <v>46321</v>
      </c>
      <c r="C200" s="52" t="inlineStr">
        <is>
          <t>[EXEMPLO] Frete de entregas</t>
        </is>
      </c>
      <c r="D200" s="52" t="inlineStr">
        <is>
          <t>Transporte, frete e combustível</t>
        </is>
      </c>
      <c r="E200" s="52" t="inlineStr">
        <is>
          <t>Motoboy</t>
        </is>
      </c>
      <c r="F200" s="52" t="inlineStr">
        <is>
          <t>Dinheiro</t>
        </is>
      </c>
      <c r="G200" s="52" t="inlineStr">
        <is>
          <t>Caixa (dinheiro)</t>
        </is>
      </c>
      <c r="H200" s="52" t="inlineStr">
        <is>
          <t>Previsto</t>
        </is>
      </c>
      <c r="I200" s="53" t="n">
        <v>284.17</v>
      </c>
      <c r="J200" s="54">
        <f>IF(D200="","",IFERROR(INDEX(CatTipo,MATCH(D200,CatNome,0)),"?"))</f>
        <v/>
      </c>
      <c r="K200" s="54">
        <f>IF(D200="","",IFERROR(INDEX(CatGrupo,MATCH(D200,CatNome,0)),"?"))</f>
        <v/>
      </c>
      <c r="L200" s="55">
        <f>IF(J200="Entrada",N(I200),IF(J200="Saída",-N(I200),0))</f>
        <v/>
      </c>
      <c r="M200" s="54">
        <f>IF(B200="",0,IF(H200="Previsto",IF(Visao="Realizado + previsto",1,0),1))</f>
        <v/>
      </c>
      <c r="N200" s="54">
        <f>IF(OR(B200="",H200&lt;&gt;"Previsto"),"",IF(B200&lt;TODAY(),"Atrasado",IF(B200&lt;=TODAY()+7,"Vence em 7 dias","A vencer")))</f>
        <v/>
      </c>
    </row>
    <row r="201">
      <c r="B201" s="51" t="n">
        <v>46322</v>
      </c>
      <c r="C201" s="52" t="inlineStr">
        <is>
          <t>[EXEMPLO] Material de limpeza e embalagens</t>
        </is>
      </c>
      <c r="D201" s="52" t="inlineStr">
        <is>
          <t>Embalagens e material de consumo</t>
        </is>
      </c>
      <c r="E201" s="52" t="inlineStr">
        <is>
          <t>Atacadista</t>
        </is>
      </c>
      <c r="F201" s="52" t="inlineStr">
        <is>
          <t>Dinheiro</t>
        </is>
      </c>
      <c r="G201" s="52" t="inlineStr">
        <is>
          <t>Caixa (dinheiro)</t>
        </is>
      </c>
      <c r="H201" s="52" t="inlineStr">
        <is>
          <t>Previsto</t>
        </is>
      </c>
      <c r="I201" s="53" t="n">
        <v>340.54</v>
      </c>
      <c r="J201" s="54">
        <f>IF(D201="","",IFERROR(INDEX(CatTipo,MATCH(D201,CatNome,0)),"?"))</f>
        <v/>
      </c>
      <c r="K201" s="54">
        <f>IF(D201="","",IFERROR(INDEX(CatGrupo,MATCH(D201,CatNome,0)),"?"))</f>
        <v/>
      </c>
      <c r="L201" s="55">
        <f>IF(J201="Entrada",N(I201),IF(J201="Saída",-N(I201),0))</f>
        <v/>
      </c>
      <c r="M201" s="54">
        <f>IF(B201="",0,IF(H201="Previsto",IF(Visao="Realizado + previsto",1,0),1))</f>
        <v/>
      </c>
      <c r="N201" s="54">
        <f>IF(OR(B201="",H201&lt;&gt;"Previsto"),"",IF(B201&lt;TODAY(),"Atrasado",IF(B201&lt;=TODAY()+7,"Vence em 7 dias","A vencer")))</f>
        <v/>
      </c>
    </row>
    <row r="202">
      <c r="B202" s="51" t="n">
        <v>46323</v>
      </c>
      <c r="C202" s="52" t="inlineStr">
        <is>
          <t>[EXEMPLO] Taxas da maquininha e tarifa bancária</t>
        </is>
      </c>
      <c r="D202" s="52" t="inlineStr">
        <is>
          <t>Taxas de maquininha, banco e boleto</t>
        </is>
      </c>
      <c r="E202" s="52" t="inlineStr"/>
      <c r="F202" s="52" t="inlineStr">
        <is>
          <t>Débito automático</t>
        </is>
      </c>
      <c r="G202" s="52" t="inlineStr">
        <is>
          <t>Conta bancária PJ</t>
        </is>
      </c>
      <c r="H202" s="52" t="inlineStr">
        <is>
          <t>Previsto</t>
        </is>
      </c>
      <c r="I202" s="53" t="n">
        <v>375.16</v>
      </c>
      <c r="J202" s="54">
        <f>IF(D202="","",IFERROR(INDEX(CatTipo,MATCH(D202,CatNome,0)),"?"))</f>
        <v/>
      </c>
      <c r="K202" s="54">
        <f>IF(D202="","",IFERROR(INDEX(CatGrupo,MATCH(D202,CatNome,0)),"?"))</f>
        <v/>
      </c>
      <c r="L202" s="55">
        <f>IF(J202="Entrada",N(I202),IF(J202="Saída",-N(I202),0))</f>
        <v/>
      </c>
      <c r="M202" s="54">
        <f>IF(B202="",0,IF(H202="Previsto",IF(Visao="Realizado + previsto",1,0),1))</f>
        <v/>
      </c>
      <c r="N202" s="54">
        <f>IF(OR(B202="",H202&lt;&gt;"Previsto"),"",IF(B202&lt;TODAY(),"Atrasado",IF(B202&lt;=TODAY()+7,"Vence em 7 dias","A vencer")))</f>
        <v/>
      </c>
    </row>
    <row r="203">
      <c r="B203" s="51" t="n">
        <v>46329</v>
      </c>
      <c r="C203" s="52" t="inlineStr">
        <is>
          <t>[EXEMPLO] Assinatura do sistema de gestão</t>
        </is>
      </c>
      <c r="D203" s="52" t="inlineStr">
        <is>
          <t>Sistemas, apps e assinaturas</t>
        </is>
      </c>
      <c r="E203" s="52" t="inlineStr">
        <is>
          <t>Sistema PDV</t>
        </is>
      </c>
      <c r="F203" s="52" t="inlineStr">
        <is>
          <t>Cartão de crédito</t>
        </is>
      </c>
      <c r="G203" s="52" t="inlineStr">
        <is>
          <t>Conta bancária PJ</t>
        </is>
      </c>
      <c r="H203" s="52" t="inlineStr">
        <is>
          <t>Previsto</t>
        </is>
      </c>
      <c r="I203" s="53" t="n">
        <v>189.9</v>
      </c>
      <c r="J203" s="54">
        <f>IF(D203="","",IFERROR(INDEX(CatTipo,MATCH(D203,CatNome,0)),"?"))</f>
        <v/>
      </c>
      <c r="K203" s="54">
        <f>IF(D203="","",IFERROR(INDEX(CatGrupo,MATCH(D203,CatNome,0)),"?"))</f>
        <v/>
      </c>
      <c r="L203" s="55">
        <f>IF(J203="Entrada",N(I203),IF(J203="Saída",-N(I203),0))</f>
        <v/>
      </c>
      <c r="M203" s="54">
        <f>IF(B203="",0,IF(H203="Previsto",IF(Visao="Realizado + previsto",1,0),1))</f>
        <v/>
      </c>
      <c r="N203" s="54">
        <f>IF(OR(B203="",H203&lt;&gt;"Previsto"),"",IF(B203&lt;TODAY(),"Atrasado",IF(B203&lt;=TODAY()+7,"Vence em 7 dias","A vencer")))</f>
        <v/>
      </c>
    </row>
    <row r="204">
      <c r="B204" s="51" t="n">
        <v>46331</v>
      </c>
      <c r="C204" s="52" t="inlineStr">
        <is>
          <t>[EXEMPLO] Repasse da maquininha (1ª quinzena)</t>
        </is>
      </c>
      <c r="D204" s="52" t="inlineStr">
        <is>
          <t>Recebimentos de cartão (maquininha)</t>
        </is>
      </c>
      <c r="E204" s="52" t="inlineStr"/>
      <c r="F204" s="52" t="inlineStr">
        <is>
          <t>Cartão de crédito</t>
        </is>
      </c>
      <c r="G204" s="52" t="inlineStr">
        <is>
          <t>Conta bancária PJ</t>
        </is>
      </c>
      <c r="H204" s="52" t="inlineStr">
        <is>
          <t>Previsto</t>
        </is>
      </c>
      <c r="I204" s="53" t="n">
        <v>7836.24</v>
      </c>
      <c r="J204" s="54">
        <f>IF(D204="","",IFERROR(INDEX(CatTipo,MATCH(D204,CatNome,0)),"?"))</f>
        <v/>
      </c>
      <c r="K204" s="54">
        <f>IF(D204="","",IFERROR(INDEX(CatGrupo,MATCH(D204,CatNome,0)),"?"))</f>
        <v/>
      </c>
      <c r="L204" s="55">
        <f>IF(J204="Entrada",N(I204),IF(J204="Saída",-N(I204),0))</f>
        <v/>
      </c>
      <c r="M204" s="54">
        <f>IF(B204="",0,IF(H204="Previsto",IF(Visao="Realizado + previsto",1,0),1))</f>
        <v/>
      </c>
      <c r="N204" s="54">
        <f>IF(OR(B204="",H204&lt;&gt;"Previsto"),"",IF(B204&lt;TODAY(),"Atrasado",IF(B204&lt;=TODAY()+7,"Vence em 7 dias","A vencer")))</f>
        <v/>
      </c>
    </row>
    <row r="205">
      <c r="B205" s="51" t="n">
        <v>46331</v>
      </c>
      <c r="C205" s="52" t="inlineStr">
        <is>
          <t>[EXEMPLO] Aluguel da loja</t>
        </is>
      </c>
      <c r="D205" s="52" t="inlineStr">
        <is>
          <t>Aluguel e condomínio</t>
        </is>
      </c>
      <c r="E205" s="52" t="inlineStr">
        <is>
          <t>Imobiliária</t>
        </is>
      </c>
      <c r="F205" s="52" t="inlineStr">
        <is>
          <t>Boleto</t>
        </is>
      </c>
      <c r="G205" s="52" t="inlineStr">
        <is>
          <t>Conta bancária PJ</t>
        </is>
      </c>
      <c r="H205" s="52" t="inlineStr">
        <is>
          <t>Previsto</t>
        </is>
      </c>
      <c r="I205" s="53" t="n">
        <v>2800</v>
      </c>
      <c r="J205" s="54">
        <f>IF(D205="","",IFERROR(INDEX(CatTipo,MATCH(D205,CatNome,0)),"?"))</f>
        <v/>
      </c>
      <c r="K205" s="54">
        <f>IF(D205="","",IFERROR(INDEX(CatGrupo,MATCH(D205,CatNome,0)),"?"))</f>
        <v/>
      </c>
      <c r="L205" s="55">
        <f>IF(J205="Entrada",N(I205),IF(J205="Saída",-N(I205),0))</f>
        <v/>
      </c>
      <c r="M205" s="54">
        <f>IF(B205="",0,IF(H205="Previsto",IF(Visao="Realizado + previsto",1,0),1))</f>
        <v/>
      </c>
      <c r="N205" s="54">
        <f>IF(OR(B205="",H205&lt;&gt;"Previsto"),"",IF(B205&lt;TODAY(),"Atrasado",IF(B205&lt;=TODAY()+7,"Vence em 7 dias","A vencer")))</f>
        <v/>
      </c>
    </row>
    <row r="206">
      <c r="B206" s="51" t="n">
        <v>46331</v>
      </c>
      <c r="C206" s="52" t="inlineStr">
        <is>
          <t>[EXEMPLO] Folha de pagamento</t>
        </is>
      </c>
      <c r="D206" s="52" t="inlineStr">
        <is>
          <t>Salários e encargos</t>
        </is>
      </c>
      <c r="E206" s="52" t="inlineStr">
        <is>
          <t>Funcionária</t>
        </is>
      </c>
      <c r="F206" s="52" t="inlineStr">
        <is>
          <t>PIX</t>
        </is>
      </c>
      <c r="G206" s="52" t="inlineStr">
        <is>
          <t>Conta bancária PJ</t>
        </is>
      </c>
      <c r="H206" s="52" t="inlineStr">
        <is>
          <t>Previsto</t>
        </is>
      </c>
      <c r="I206" s="53" t="n">
        <v>3420</v>
      </c>
      <c r="J206" s="54">
        <f>IF(D206="","",IFERROR(INDEX(CatTipo,MATCH(D206,CatNome,0)),"?"))</f>
        <v/>
      </c>
      <c r="K206" s="54">
        <f>IF(D206="","",IFERROR(INDEX(CatGrupo,MATCH(D206,CatNome,0)),"?"))</f>
        <v/>
      </c>
      <c r="L206" s="55">
        <f>IF(J206="Entrada",N(I206),IF(J206="Saída",-N(I206),0))</f>
        <v/>
      </c>
      <c r="M206" s="54">
        <f>IF(B206="",0,IF(H206="Previsto",IF(Visao="Realizado + previsto",1,0),1))</f>
        <v/>
      </c>
      <c r="N206" s="54">
        <f>IF(OR(B206="",H206&lt;&gt;"Previsto"),"",IF(B206&lt;TODAY(),"Atrasado",IF(B206&lt;=TODAY()+7,"Vence em 7 dias","A vencer")))</f>
        <v/>
      </c>
    </row>
    <row r="207">
      <c r="B207" s="51" t="n">
        <v>46332</v>
      </c>
      <c r="C207" s="52" t="inlineStr">
        <is>
          <t>[EXEMPLO] Retirada do dono</t>
        </is>
      </c>
      <c r="D207" s="52" t="inlineStr">
        <is>
          <t>Pró-labore / retirada do dono</t>
        </is>
      </c>
      <c r="E207" s="52" t="inlineStr"/>
      <c r="F207" s="52" t="inlineStr">
        <is>
          <t>PIX</t>
        </is>
      </c>
      <c r="G207" s="52" t="inlineStr">
        <is>
          <t>Conta bancária PJ</t>
        </is>
      </c>
      <c r="H207" s="52" t="inlineStr">
        <is>
          <t>Previsto</t>
        </is>
      </c>
      <c r="I207" s="53" t="n">
        <v>3000</v>
      </c>
      <c r="J207" s="54">
        <f>IF(D207="","",IFERROR(INDEX(CatTipo,MATCH(D207,CatNome,0)),"?"))</f>
        <v/>
      </c>
      <c r="K207" s="54">
        <f>IF(D207="","",IFERROR(INDEX(CatGrupo,MATCH(D207,CatNome,0)),"?"))</f>
        <v/>
      </c>
      <c r="L207" s="55">
        <f>IF(J207="Entrada",N(I207),IF(J207="Saída",-N(I207),0))</f>
        <v/>
      </c>
      <c r="M207" s="54">
        <f>IF(B207="",0,IF(H207="Previsto",IF(Visao="Realizado + previsto",1,0),1))</f>
        <v/>
      </c>
      <c r="N207" s="54">
        <f>IF(OR(B207="",H207&lt;&gt;"Previsto"),"",IF(B207&lt;TODAY(),"Atrasado",IF(B207&lt;=TODAY()+7,"Vence em 7 dias","A vencer")))</f>
        <v/>
      </c>
    </row>
    <row r="208">
      <c r="B208" s="51" t="n">
        <v>46334</v>
      </c>
      <c r="C208" s="52" t="inlineStr">
        <is>
          <t>[EXEMPLO] Reposição de estoque</t>
        </is>
      </c>
      <c r="D208" s="52" t="inlineStr">
        <is>
          <t>Compra de mercadorias e matéria-prima</t>
        </is>
      </c>
      <c r="E208" s="52" t="inlineStr">
        <is>
          <t>Distribuidora</t>
        </is>
      </c>
      <c r="F208" s="52" t="inlineStr">
        <is>
          <t>Boleto</t>
        </is>
      </c>
      <c r="G208" s="52" t="inlineStr">
        <is>
          <t>Conta bancária PJ</t>
        </is>
      </c>
      <c r="H208" s="52" t="inlineStr">
        <is>
          <t>Previsto</t>
        </is>
      </c>
      <c r="I208" s="53" t="n">
        <v>8190.54</v>
      </c>
      <c r="J208" s="54">
        <f>IF(D208="","",IFERROR(INDEX(CatTipo,MATCH(D208,CatNome,0)),"?"))</f>
        <v/>
      </c>
      <c r="K208" s="54">
        <f>IF(D208="","",IFERROR(INDEX(CatGrupo,MATCH(D208,CatNome,0)),"?"))</f>
        <v/>
      </c>
      <c r="L208" s="55">
        <f>IF(J208="Entrada",N(I208),IF(J208="Saída",-N(I208),0))</f>
        <v/>
      </c>
      <c r="M208" s="54">
        <f>IF(B208="",0,IF(H208="Previsto",IF(Visao="Realizado + previsto",1,0),1))</f>
        <v/>
      </c>
      <c r="N208" s="54">
        <f>IF(OR(B208="",H208&lt;&gt;"Previsto"),"",IF(B208&lt;TODAY(),"Atrasado",IF(B208&lt;=TODAY()+7,"Vence em 7 dias","A vencer")))</f>
        <v/>
      </c>
    </row>
    <row r="209">
      <c r="B209" s="51" t="n">
        <v>46335</v>
      </c>
      <c r="C209" s="52" t="inlineStr">
        <is>
          <t>[EXEMPLO] Vendas em dinheiro no balcão</t>
        </is>
      </c>
      <c r="D209" s="52" t="inlineStr">
        <is>
          <t>Vendas à vista (dinheiro e PIX)</t>
        </is>
      </c>
      <c r="E209" s="52" t="inlineStr"/>
      <c r="F209" s="52" t="inlineStr">
        <is>
          <t>Dinheiro</t>
        </is>
      </c>
      <c r="G209" s="52" t="inlineStr">
        <is>
          <t>Caixa (dinheiro)</t>
        </is>
      </c>
      <c r="H209" s="52" t="inlineStr">
        <is>
          <t>Previsto</t>
        </is>
      </c>
      <c r="I209" s="53" t="n">
        <v>749.14</v>
      </c>
      <c r="J209" s="54">
        <f>IF(D209="","",IFERROR(INDEX(CatTipo,MATCH(D209,CatNome,0)),"?"))</f>
        <v/>
      </c>
      <c r="K209" s="54">
        <f>IF(D209="","",IFERROR(INDEX(CatGrupo,MATCH(D209,CatNome,0)),"?"))</f>
        <v/>
      </c>
      <c r="L209" s="55">
        <f>IF(J209="Entrada",N(I209),IF(J209="Saída",-N(I209),0))</f>
        <v/>
      </c>
      <c r="M209" s="54">
        <f>IF(B209="",0,IF(H209="Previsto",IF(Visao="Realizado + previsto",1,0),1))</f>
        <v/>
      </c>
      <c r="N209" s="54">
        <f>IF(OR(B209="",H209&lt;&gt;"Previsto"),"",IF(B209&lt;TODAY(),"Atrasado",IF(B209&lt;=TODAY()+7,"Vence em 7 dias","A vencer")))</f>
        <v/>
      </c>
    </row>
    <row r="210">
      <c r="B210" s="51" t="n">
        <v>46336</v>
      </c>
      <c r="C210" s="52" t="inlineStr">
        <is>
          <t>[EXEMPLO] Vendas PIX (1ª quinzena)</t>
        </is>
      </c>
      <c r="D210" s="52" t="inlineStr">
        <is>
          <t>Vendas à vista (dinheiro e PIX)</t>
        </is>
      </c>
      <c r="E210" s="52" t="inlineStr"/>
      <c r="F210" s="52" t="inlineStr">
        <is>
          <t>PIX</t>
        </is>
      </c>
      <c r="G210" s="52" t="inlineStr">
        <is>
          <t>Conta bancária PJ</t>
        </is>
      </c>
      <c r="H210" s="52" t="inlineStr">
        <is>
          <t>Previsto</t>
        </is>
      </c>
      <c r="I210" s="53" t="n">
        <v>7832.32</v>
      </c>
      <c r="J210" s="54">
        <f>IF(D210="","",IFERROR(INDEX(CatTipo,MATCH(D210,CatNome,0)),"?"))</f>
        <v/>
      </c>
      <c r="K210" s="54">
        <f>IF(D210="","",IFERROR(INDEX(CatGrupo,MATCH(D210,CatNome,0)),"?"))</f>
        <v/>
      </c>
      <c r="L210" s="55">
        <f>IF(J210="Entrada",N(I210),IF(J210="Saída",-N(I210),0))</f>
        <v/>
      </c>
      <c r="M210" s="54">
        <f>IF(B210="",0,IF(H210="Previsto",IF(Visao="Realizado + previsto",1,0),1))</f>
        <v/>
      </c>
      <c r="N210" s="54">
        <f>IF(OR(B210="",H210&lt;&gt;"Previsto"),"",IF(B210&lt;TODAY(),"Atrasado",IF(B210&lt;=TODAY()+7,"Vence em 7 dias","A vencer")))</f>
        <v/>
      </c>
    </row>
    <row r="211">
      <c r="B211" s="51" t="n">
        <v>46336</v>
      </c>
      <c r="C211" s="52" t="inlineStr">
        <is>
          <t>[EXEMPLO] Mensalidade da contabilidade</t>
        </is>
      </c>
      <c r="D211" s="52" t="inlineStr">
        <is>
          <t>Contabilidade</t>
        </is>
      </c>
      <c r="E211" s="52" t="inlineStr">
        <is>
          <t>Contabilidade online</t>
        </is>
      </c>
      <c r="F211" s="52" t="inlineStr">
        <is>
          <t>Boleto</t>
        </is>
      </c>
      <c r="G211" s="52" t="inlineStr">
        <is>
          <t>Conta bancária PJ</t>
        </is>
      </c>
      <c r="H211" s="52" t="inlineStr">
        <is>
          <t>Previsto</t>
        </is>
      </c>
      <c r="I211" s="53" t="n">
        <v>349</v>
      </c>
      <c r="J211" s="54">
        <f>IF(D211="","",IFERROR(INDEX(CatTipo,MATCH(D211,CatNome,0)),"?"))</f>
        <v/>
      </c>
      <c r="K211" s="54">
        <f>IF(D211="","",IFERROR(INDEX(CatGrupo,MATCH(D211,CatNome,0)),"?"))</f>
        <v/>
      </c>
      <c r="L211" s="55">
        <f>IF(J211="Entrada",N(I211),IF(J211="Saída",-N(I211),0))</f>
        <v/>
      </c>
      <c r="M211" s="54">
        <f>IF(B211="",0,IF(H211="Previsto",IF(Visao="Realizado + previsto",1,0),1))</f>
        <v/>
      </c>
      <c r="N211" s="54">
        <f>IF(OR(B211="",H211&lt;&gt;"Previsto"),"",IF(B211&lt;TODAY(),"Atrasado",IF(B211&lt;=TODAY()+7,"Vence em 7 dias","A vencer")))</f>
        <v/>
      </c>
    </row>
    <row r="212">
      <c r="B212" s="51" t="n">
        <v>46338</v>
      </c>
      <c r="C212" s="52" t="inlineStr">
        <is>
          <t>[EXEMPLO] Energia, água e internet</t>
        </is>
      </c>
      <c r="D212" s="52" t="inlineStr">
        <is>
          <t>Água, luz, internet e telefone</t>
        </is>
      </c>
      <c r="E212" s="52" t="inlineStr"/>
      <c r="F212" s="52" t="inlineStr">
        <is>
          <t>Débito automático</t>
        </is>
      </c>
      <c r="G212" s="52" t="inlineStr">
        <is>
          <t>Conta bancária PJ</t>
        </is>
      </c>
      <c r="H212" s="52" t="inlineStr">
        <is>
          <t>Previsto</t>
        </is>
      </c>
      <c r="I212" s="53" t="n">
        <v>663.88</v>
      </c>
      <c r="J212" s="54">
        <f>IF(D212="","",IFERROR(INDEX(CatTipo,MATCH(D212,CatNome,0)),"?"))</f>
        <v/>
      </c>
      <c r="K212" s="54">
        <f>IF(D212="","",IFERROR(INDEX(CatGrupo,MATCH(D212,CatNome,0)),"?"))</f>
        <v/>
      </c>
      <c r="L212" s="55">
        <f>IF(J212="Entrada",N(I212),IF(J212="Saída",-N(I212),0))</f>
        <v/>
      </c>
      <c r="M212" s="54">
        <f>IF(B212="",0,IF(H212="Previsto",IF(Visao="Realizado + previsto",1,0),1))</f>
        <v/>
      </c>
      <c r="N212" s="54">
        <f>IF(OR(B212="",H212&lt;&gt;"Previsto"),"",IF(B212&lt;TODAY(),"Atrasado",IF(B212&lt;=TODAY()+7,"Vence em 7 dias","A vencer")))</f>
        <v/>
      </c>
    </row>
    <row r="213">
      <c r="B213" s="51" t="n">
        <v>46341</v>
      </c>
      <c r="C213" s="52" t="inlineStr">
        <is>
          <t>[EXEMPLO] Recebimento de clientes no boleto</t>
        </is>
      </c>
      <c r="D213" s="52" t="inlineStr">
        <is>
          <t>Recebimento de clientes a prazo</t>
        </is>
      </c>
      <c r="E213" s="52" t="inlineStr">
        <is>
          <t>Clientes PJ</t>
        </is>
      </c>
      <c r="F213" s="52" t="inlineStr">
        <is>
          <t>Boleto</t>
        </is>
      </c>
      <c r="G213" s="52" t="inlineStr">
        <is>
          <t>Conta bancária PJ</t>
        </is>
      </c>
      <c r="H213" s="52" t="inlineStr">
        <is>
          <t>Previsto</t>
        </is>
      </c>
      <c r="I213" s="53" t="n">
        <v>2222.52</v>
      </c>
      <c r="J213" s="54">
        <f>IF(D213="","",IFERROR(INDEX(CatTipo,MATCH(D213,CatNome,0)),"?"))</f>
        <v/>
      </c>
      <c r="K213" s="54">
        <f>IF(D213="","",IFERROR(INDEX(CatGrupo,MATCH(D213,CatNome,0)),"?"))</f>
        <v/>
      </c>
      <c r="L213" s="55">
        <f>IF(J213="Entrada",N(I213),IF(J213="Saída",-N(I213),0))</f>
        <v/>
      </c>
      <c r="M213" s="54">
        <f>IF(B213="",0,IF(H213="Previsto",IF(Visao="Realizado + previsto",1,0),1))</f>
        <v/>
      </c>
      <c r="N213" s="54">
        <f>IF(OR(B213="",H213&lt;&gt;"Previsto"),"",IF(B213&lt;TODAY(),"Atrasado",IF(B213&lt;=TODAY()+7,"Vence em 7 dias","A vencer")))</f>
        <v/>
      </c>
    </row>
    <row r="214">
      <c r="B214" s="51" t="n">
        <v>46341</v>
      </c>
      <c r="C214" s="52" t="inlineStr">
        <is>
          <t>[EXEMPLO] Anúncios no Instagram</t>
        </is>
      </c>
      <c r="D214" s="52" t="inlineStr">
        <is>
          <t>Marketing e anúncios</t>
        </is>
      </c>
      <c r="E214" s="52" t="inlineStr">
        <is>
          <t>Meta</t>
        </is>
      </c>
      <c r="F214" s="52" t="inlineStr">
        <is>
          <t>Cartão de crédito</t>
        </is>
      </c>
      <c r="G214" s="52" t="inlineStr">
        <is>
          <t>Conta bancária PJ</t>
        </is>
      </c>
      <c r="H214" s="52" t="inlineStr">
        <is>
          <t>Previsto</t>
        </is>
      </c>
      <c r="I214" s="53" t="n">
        <v>430.06</v>
      </c>
      <c r="J214" s="54">
        <f>IF(D214="","",IFERROR(INDEX(CatTipo,MATCH(D214,CatNome,0)),"?"))</f>
        <v/>
      </c>
      <c r="K214" s="54">
        <f>IF(D214="","",IFERROR(INDEX(CatGrupo,MATCH(D214,CatNome,0)),"?"))</f>
        <v/>
      </c>
      <c r="L214" s="55">
        <f>IF(J214="Entrada",N(I214),IF(J214="Saída",-N(I214),0))</f>
        <v/>
      </c>
      <c r="M214" s="54">
        <f>IF(B214="",0,IF(H214="Previsto",IF(Visao="Realizado + previsto",1,0),1))</f>
        <v/>
      </c>
      <c r="N214" s="54">
        <f>IF(OR(B214="",H214&lt;&gt;"Previsto"),"",IF(B214&lt;TODAY(),"Atrasado",IF(B214&lt;=TODAY()+7,"Vence em 7 dias","A vencer")))</f>
        <v/>
      </c>
    </row>
    <row r="215">
      <c r="B215" s="51" t="n">
        <v>46344</v>
      </c>
      <c r="C215" s="52" t="inlineStr">
        <is>
          <t>[EXEMPLO] Parcela 5/12 do empréstimo</t>
        </is>
      </c>
      <c r="D215" s="52" t="inlineStr">
        <is>
          <t>Parcelas de empréstimos e financiamentos</t>
        </is>
      </c>
      <c r="E215" s="52" t="inlineStr">
        <is>
          <t>Banco</t>
        </is>
      </c>
      <c r="F215" s="52" t="inlineStr">
        <is>
          <t>Débito automático</t>
        </is>
      </c>
      <c r="G215" s="52" t="inlineStr">
        <is>
          <t>Conta bancária PJ</t>
        </is>
      </c>
      <c r="H215" s="52" t="inlineStr">
        <is>
          <t>Previsto</t>
        </is>
      </c>
      <c r="I215" s="53" t="n">
        <v>1385.4</v>
      </c>
      <c r="J215" s="54">
        <f>IF(D215="","",IFERROR(INDEX(CatTipo,MATCH(D215,CatNome,0)),"?"))</f>
        <v/>
      </c>
      <c r="K215" s="54">
        <f>IF(D215="","",IFERROR(INDEX(CatGrupo,MATCH(D215,CatNome,0)),"?"))</f>
        <v/>
      </c>
      <c r="L215" s="55">
        <f>IF(J215="Entrada",N(I215),IF(J215="Saída",-N(I215),0))</f>
        <v/>
      </c>
      <c r="M215" s="54">
        <f>IF(B215="",0,IF(H215="Previsto",IF(Visao="Realizado + previsto",1,0),1))</f>
        <v/>
      </c>
      <c r="N215" s="54">
        <f>IF(OR(B215="",H215&lt;&gt;"Previsto"),"",IF(B215&lt;TODAY(),"Atrasado",IF(B215&lt;=TODAY()+7,"Vence em 7 dias","A vencer")))</f>
        <v/>
      </c>
    </row>
    <row r="216">
      <c r="B216" s="51" t="n">
        <v>46346</v>
      </c>
      <c r="C216" s="52" t="inlineStr">
        <is>
          <t>[EXEMPLO] Repasse da maquininha (2ª quinzena)</t>
        </is>
      </c>
      <c r="D216" s="52" t="inlineStr">
        <is>
          <t>Recebimentos de cartão (maquininha)</t>
        </is>
      </c>
      <c r="E216" s="52" t="inlineStr"/>
      <c r="F216" s="52" t="inlineStr">
        <is>
          <t>Cartão de crédito</t>
        </is>
      </c>
      <c r="G216" s="52" t="inlineStr">
        <is>
          <t>Conta bancária PJ</t>
        </is>
      </c>
      <c r="H216" s="52" t="inlineStr">
        <is>
          <t>Previsto</t>
        </is>
      </c>
      <c r="I216" s="53" t="n">
        <v>7453.82</v>
      </c>
      <c r="J216" s="54">
        <f>IF(D216="","",IFERROR(INDEX(CatTipo,MATCH(D216,CatNome,0)),"?"))</f>
        <v/>
      </c>
      <c r="K216" s="54">
        <f>IF(D216="","",IFERROR(INDEX(CatGrupo,MATCH(D216,CatNome,0)),"?"))</f>
        <v/>
      </c>
      <c r="L216" s="55">
        <f>IF(J216="Entrada",N(I216),IF(J216="Saída",-N(I216),0))</f>
        <v/>
      </c>
      <c r="M216" s="54">
        <f>IF(B216="",0,IF(H216="Previsto",IF(Visao="Realizado + previsto",1,0),1))</f>
        <v/>
      </c>
      <c r="N216" s="54">
        <f>IF(OR(B216="",H216&lt;&gt;"Previsto"),"",IF(B216&lt;TODAY(),"Atrasado",IF(B216&lt;=TODAY()+7,"Vence em 7 dias","A vencer")))</f>
        <v/>
      </c>
    </row>
    <row r="217">
      <c r="B217" s="51" t="n">
        <v>46346</v>
      </c>
      <c r="C217" s="52" t="inlineStr">
        <is>
          <t>[EXEMPLO] Guia de impostos</t>
        </is>
      </c>
      <c r="D217" s="52" t="inlineStr">
        <is>
          <t>Impostos (DAS, Simples e outros)</t>
        </is>
      </c>
      <c r="E217" s="52" t="inlineStr">
        <is>
          <t>Receita Federal</t>
        </is>
      </c>
      <c r="F217" s="52" t="inlineStr">
        <is>
          <t>Boleto</t>
        </is>
      </c>
      <c r="G217" s="52" t="inlineStr">
        <is>
          <t>Conta bancária PJ</t>
        </is>
      </c>
      <c r="H217" s="52" t="inlineStr">
        <is>
          <t>Previsto</t>
        </is>
      </c>
      <c r="I217" s="53" t="n">
        <v>1252.79</v>
      </c>
      <c r="J217" s="54">
        <f>IF(D217="","",IFERROR(INDEX(CatTipo,MATCH(D217,CatNome,0)),"?"))</f>
        <v/>
      </c>
      <c r="K217" s="54">
        <f>IF(D217="","",IFERROR(INDEX(CatGrupo,MATCH(D217,CatNome,0)),"?"))</f>
        <v/>
      </c>
      <c r="L217" s="55">
        <f>IF(J217="Entrada",N(I217),IF(J217="Saída",-N(I217),0))</f>
        <v/>
      </c>
      <c r="M217" s="54">
        <f>IF(B217="",0,IF(H217="Previsto",IF(Visao="Realizado + previsto",1,0),1))</f>
        <v/>
      </c>
      <c r="N217" s="54">
        <f>IF(OR(B217="",H217&lt;&gt;"Previsto"),"",IF(B217&lt;TODAY(),"Atrasado",IF(B217&lt;=TODAY()+7,"Vence em 7 dias","A vencer")))</f>
        <v/>
      </c>
    </row>
    <row r="218">
      <c r="B218" s="51" t="n">
        <v>46346</v>
      </c>
      <c r="C218" s="52" t="inlineStr">
        <is>
          <t>[EXEMPLO] Estoque reforçado para Black Friday</t>
        </is>
      </c>
      <c r="D218" s="52" t="inlineStr">
        <is>
          <t>Compra de mercadorias e matéria-prima</t>
        </is>
      </c>
      <c r="E218" s="52" t="inlineStr">
        <is>
          <t>Distribuidora</t>
        </is>
      </c>
      <c r="F218" s="52" t="inlineStr">
        <is>
          <t>Boleto</t>
        </is>
      </c>
      <c r="G218" s="52" t="inlineStr">
        <is>
          <t>Conta bancária PJ</t>
        </is>
      </c>
      <c r="H218" s="52" t="inlineStr">
        <is>
          <t>Previsto</t>
        </is>
      </c>
      <c r="I218" s="53" t="n">
        <v>9800</v>
      </c>
      <c r="J218" s="54">
        <f>IF(D218="","",IFERROR(INDEX(CatTipo,MATCH(D218,CatNome,0)),"?"))</f>
        <v/>
      </c>
      <c r="K218" s="54">
        <f>IF(D218="","",IFERROR(INDEX(CatGrupo,MATCH(D218,CatNome,0)),"?"))</f>
        <v/>
      </c>
      <c r="L218" s="55">
        <f>IF(J218="Entrada",N(I218),IF(J218="Saída",-N(I218),0))</f>
        <v/>
      </c>
      <c r="M218" s="54">
        <f>IF(B218="",0,IF(H218="Previsto",IF(Visao="Realizado + previsto",1,0),1))</f>
        <v/>
      </c>
      <c r="N218" s="54">
        <f>IF(OR(B218="",H218&lt;&gt;"Previsto"),"",IF(B218&lt;TODAY(),"Atrasado",IF(B218&lt;=TODAY()+7,"Vence em 7 dias","A vencer")))</f>
        <v/>
      </c>
    </row>
    <row r="219">
      <c r="B219" s="51" t="n">
        <v>46348</v>
      </c>
      <c r="C219" s="52" t="inlineStr">
        <is>
          <t>[EXEMPLO] Reposição de estoque</t>
        </is>
      </c>
      <c r="D219" s="52" t="inlineStr">
        <is>
          <t>Compra de mercadorias e matéria-prima</t>
        </is>
      </c>
      <c r="E219" s="52" t="inlineStr">
        <is>
          <t>Distribuidora</t>
        </is>
      </c>
      <c r="F219" s="52" t="inlineStr">
        <is>
          <t>Boleto</t>
        </is>
      </c>
      <c r="G219" s="52" t="inlineStr">
        <is>
          <t>Conta bancária PJ</t>
        </is>
      </c>
      <c r="H219" s="52" t="inlineStr">
        <is>
          <t>Previsto</t>
        </is>
      </c>
      <c r="I219" s="53" t="n">
        <v>6317.62</v>
      </c>
      <c r="J219" s="54">
        <f>IF(D219="","",IFERROR(INDEX(CatTipo,MATCH(D219,CatNome,0)),"?"))</f>
        <v/>
      </c>
      <c r="K219" s="54">
        <f>IF(D219="","",IFERROR(INDEX(CatGrupo,MATCH(D219,CatNome,0)),"?"))</f>
        <v/>
      </c>
      <c r="L219" s="55">
        <f>IF(J219="Entrada",N(I219),IF(J219="Saída",-N(I219),0))</f>
        <v/>
      </c>
      <c r="M219" s="54">
        <f>IF(B219="",0,IF(H219="Previsto",IF(Visao="Realizado + previsto",1,0),1))</f>
        <v/>
      </c>
      <c r="N219" s="54">
        <f>IF(OR(B219="",H219&lt;&gt;"Previsto"),"",IF(B219&lt;TODAY(),"Atrasado",IF(B219&lt;=TODAY()+7,"Vence em 7 dias","A vencer")))</f>
        <v/>
      </c>
    </row>
    <row r="220">
      <c r="B220" s="51" t="n">
        <v>46351</v>
      </c>
      <c r="C220" s="52" t="inlineStr">
        <is>
          <t>[EXEMPLO] Vendas PIX (2ª quinzena)</t>
        </is>
      </c>
      <c r="D220" s="52" t="inlineStr">
        <is>
          <t>Vendas à vista (dinheiro e PIX)</t>
        </is>
      </c>
      <c r="E220" s="52" t="inlineStr"/>
      <c r="F220" s="52" t="inlineStr">
        <is>
          <t>PIX</t>
        </is>
      </c>
      <c r="G220" s="52" t="inlineStr">
        <is>
          <t>Conta bancária PJ</t>
        </is>
      </c>
      <c r="H220" s="52" t="inlineStr">
        <is>
          <t>Previsto</t>
        </is>
      </c>
      <c r="I220" s="53" t="n">
        <v>5955.09</v>
      </c>
      <c r="J220" s="54">
        <f>IF(D220="","",IFERROR(INDEX(CatTipo,MATCH(D220,CatNome,0)),"?"))</f>
        <v/>
      </c>
      <c r="K220" s="54">
        <f>IF(D220="","",IFERROR(INDEX(CatGrupo,MATCH(D220,CatNome,0)),"?"))</f>
        <v/>
      </c>
      <c r="L220" s="55">
        <f>IF(J220="Entrada",N(I220),IF(J220="Saída",-N(I220),0))</f>
        <v/>
      </c>
      <c r="M220" s="54">
        <f>IF(B220="",0,IF(H220="Previsto",IF(Visao="Realizado + previsto",1,0),1))</f>
        <v/>
      </c>
      <c r="N220" s="54">
        <f>IF(OR(B220="",H220&lt;&gt;"Previsto"),"",IF(B220&lt;TODAY(),"Atrasado",IF(B220&lt;=TODAY()+7,"Vence em 7 dias","A vencer")))</f>
        <v/>
      </c>
    </row>
    <row r="221">
      <c r="B221" s="51" t="n">
        <v>46352</v>
      </c>
      <c r="C221" s="52" t="inlineStr">
        <is>
          <t>[EXEMPLO] Frete de entregas</t>
        </is>
      </c>
      <c r="D221" s="52" t="inlineStr">
        <is>
          <t>Transporte, frete e combustível</t>
        </is>
      </c>
      <c r="E221" s="52" t="inlineStr">
        <is>
          <t>Motoboy</t>
        </is>
      </c>
      <c r="F221" s="52" t="inlineStr">
        <is>
          <t>Dinheiro</t>
        </is>
      </c>
      <c r="G221" s="52" t="inlineStr">
        <is>
          <t>Caixa (dinheiro)</t>
        </is>
      </c>
      <c r="H221" s="52" t="inlineStr">
        <is>
          <t>Previsto</t>
        </is>
      </c>
      <c r="I221" s="53" t="n">
        <v>287.13</v>
      </c>
      <c r="J221" s="54">
        <f>IF(D221="","",IFERROR(INDEX(CatTipo,MATCH(D221,CatNome,0)),"?"))</f>
        <v/>
      </c>
      <c r="K221" s="54">
        <f>IF(D221="","",IFERROR(INDEX(CatGrupo,MATCH(D221,CatNome,0)),"?"))</f>
        <v/>
      </c>
      <c r="L221" s="55">
        <f>IF(J221="Entrada",N(I221),IF(J221="Saída",-N(I221),0))</f>
        <v/>
      </c>
      <c r="M221" s="54">
        <f>IF(B221="",0,IF(H221="Previsto",IF(Visao="Realizado + previsto",1,0),1))</f>
        <v/>
      </c>
      <c r="N221" s="54">
        <f>IF(OR(B221="",H221&lt;&gt;"Previsto"),"",IF(B221&lt;TODAY(),"Atrasado",IF(B221&lt;=TODAY()+7,"Vence em 7 dias","A vencer")))</f>
        <v/>
      </c>
    </row>
    <row r="222">
      <c r="B222" s="51" t="n">
        <v>46353</v>
      </c>
      <c r="C222" s="52" t="inlineStr">
        <is>
          <t>[EXEMPLO] Material de limpeza e embalagens</t>
        </is>
      </c>
      <c r="D222" s="52" t="inlineStr">
        <is>
          <t>Embalagens e material de consumo</t>
        </is>
      </c>
      <c r="E222" s="52" t="inlineStr">
        <is>
          <t>Atacadista</t>
        </is>
      </c>
      <c r="F222" s="52" t="inlineStr">
        <is>
          <t>Dinheiro</t>
        </is>
      </c>
      <c r="G222" s="52" t="inlineStr">
        <is>
          <t>Caixa (dinheiro)</t>
        </is>
      </c>
      <c r="H222" s="52" t="inlineStr">
        <is>
          <t>Previsto</t>
        </is>
      </c>
      <c r="I222" s="53" t="n">
        <v>285.54</v>
      </c>
      <c r="J222" s="54">
        <f>IF(D222="","",IFERROR(INDEX(CatTipo,MATCH(D222,CatNome,0)),"?"))</f>
        <v/>
      </c>
      <c r="K222" s="54">
        <f>IF(D222="","",IFERROR(INDEX(CatGrupo,MATCH(D222,CatNome,0)),"?"))</f>
        <v/>
      </c>
      <c r="L222" s="55">
        <f>IF(J222="Entrada",N(I222),IF(J222="Saída",-N(I222),0))</f>
        <v/>
      </c>
      <c r="M222" s="54">
        <f>IF(B222="",0,IF(H222="Previsto",IF(Visao="Realizado + previsto",1,0),1))</f>
        <v/>
      </c>
      <c r="N222" s="54">
        <f>IF(OR(B222="",H222&lt;&gt;"Previsto"),"",IF(B222&lt;TODAY(),"Atrasado",IF(B222&lt;=TODAY()+7,"Vence em 7 dias","A vencer")))</f>
        <v/>
      </c>
    </row>
    <row r="223">
      <c r="B223" s="51" t="n">
        <v>46354</v>
      </c>
      <c r="C223" s="52" t="inlineStr">
        <is>
          <t>[EXEMPLO] Taxas da maquininha e tarifa bancária</t>
        </is>
      </c>
      <c r="D223" s="52" t="inlineStr">
        <is>
          <t>Taxas de maquininha, banco e boleto</t>
        </is>
      </c>
      <c r="E223" s="52" t="inlineStr"/>
      <c r="F223" s="52" t="inlineStr">
        <is>
          <t>Débito automático</t>
        </is>
      </c>
      <c r="G223" s="52" t="inlineStr">
        <is>
          <t>Conta bancária PJ</t>
        </is>
      </c>
      <c r="H223" s="52" t="inlineStr">
        <is>
          <t>Previsto</t>
        </is>
      </c>
      <c r="I223" s="53" t="n">
        <v>453.63</v>
      </c>
      <c r="J223" s="54">
        <f>IF(D223="","",IFERROR(INDEX(CatTipo,MATCH(D223,CatNome,0)),"?"))</f>
        <v/>
      </c>
      <c r="K223" s="54">
        <f>IF(D223="","",IFERROR(INDEX(CatGrupo,MATCH(D223,CatNome,0)),"?"))</f>
        <v/>
      </c>
      <c r="L223" s="55">
        <f>IF(J223="Entrada",N(I223),IF(J223="Saída",-N(I223),0))</f>
        <v/>
      </c>
      <c r="M223" s="54">
        <f>IF(B223="",0,IF(H223="Previsto",IF(Visao="Realizado + previsto",1,0),1))</f>
        <v/>
      </c>
      <c r="N223" s="54">
        <f>IF(OR(B223="",H223&lt;&gt;"Previsto"),"",IF(B223&lt;TODAY(),"Atrasado",IF(B223&lt;=TODAY()+7,"Vence em 7 dias","A vencer")))</f>
        <v/>
      </c>
    </row>
    <row r="224">
      <c r="B224" s="51" t="n">
        <v>46359</v>
      </c>
      <c r="C224" s="52" t="inlineStr">
        <is>
          <t>[EXEMPLO] Assinatura do sistema de gestão</t>
        </is>
      </c>
      <c r="D224" s="52" t="inlineStr">
        <is>
          <t>Sistemas, apps e assinaturas</t>
        </is>
      </c>
      <c r="E224" s="52" t="inlineStr">
        <is>
          <t>Sistema PDV</t>
        </is>
      </c>
      <c r="F224" s="52" t="inlineStr">
        <is>
          <t>Cartão de crédito</t>
        </is>
      </c>
      <c r="G224" s="52" t="inlineStr">
        <is>
          <t>Conta bancária PJ</t>
        </is>
      </c>
      <c r="H224" s="52" t="inlineStr">
        <is>
          <t>Previsto</t>
        </is>
      </c>
      <c r="I224" s="53" t="n">
        <v>189.9</v>
      </c>
      <c r="J224" s="54">
        <f>IF(D224="","",IFERROR(INDEX(CatTipo,MATCH(D224,CatNome,0)),"?"))</f>
        <v/>
      </c>
      <c r="K224" s="54">
        <f>IF(D224="","",IFERROR(INDEX(CatGrupo,MATCH(D224,CatNome,0)),"?"))</f>
        <v/>
      </c>
      <c r="L224" s="55">
        <f>IF(J224="Entrada",N(I224),IF(J224="Saída",-N(I224),0))</f>
        <v/>
      </c>
      <c r="M224" s="54">
        <f>IF(B224="",0,IF(H224="Previsto",IF(Visao="Realizado + previsto",1,0),1))</f>
        <v/>
      </c>
      <c r="N224" s="54">
        <f>IF(OR(B224="",H224&lt;&gt;"Previsto"),"",IF(B224&lt;TODAY(),"Atrasado",IF(B224&lt;=TODAY()+7,"Vence em 7 dias","A vencer")))</f>
        <v/>
      </c>
    </row>
    <row r="225">
      <c r="B225" s="51" t="n">
        <v>46361</v>
      </c>
      <c r="C225" s="52" t="inlineStr">
        <is>
          <t>[EXEMPLO] Repasse da maquininha (1ª quinzena)</t>
        </is>
      </c>
      <c r="D225" s="52" t="inlineStr">
        <is>
          <t>Recebimentos de cartão (maquininha)</t>
        </is>
      </c>
      <c r="E225" s="52" t="inlineStr"/>
      <c r="F225" s="52" t="inlineStr">
        <is>
          <t>Cartão de crédito</t>
        </is>
      </c>
      <c r="G225" s="52" t="inlineStr">
        <is>
          <t>Conta bancária PJ</t>
        </is>
      </c>
      <c r="H225" s="52" t="inlineStr">
        <is>
          <t>Previsto</t>
        </is>
      </c>
      <c r="I225" s="53" t="n">
        <v>8437.02</v>
      </c>
      <c r="J225" s="54">
        <f>IF(D225="","",IFERROR(INDEX(CatTipo,MATCH(D225,CatNome,0)),"?"))</f>
        <v/>
      </c>
      <c r="K225" s="54">
        <f>IF(D225="","",IFERROR(INDEX(CatGrupo,MATCH(D225,CatNome,0)),"?"))</f>
        <v/>
      </c>
      <c r="L225" s="55">
        <f>IF(J225="Entrada",N(I225),IF(J225="Saída",-N(I225),0))</f>
        <v/>
      </c>
      <c r="M225" s="54">
        <f>IF(B225="",0,IF(H225="Previsto",IF(Visao="Realizado + previsto",1,0),1))</f>
        <v/>
      </c>
      <c r="N225" s="54">
        <f>IF(OR(B225="",H225&lt;&gt;"Previsto"),"",IF(B225&lt;TODAY(),"Atrasado",IF(B225&lt;=TODAY()+7,"Vence em 7 dias","A vencer")))</f>
        <v/>
      </c>
    </row>
    <row r="226">
      <c r="B226" s="51" t="n">
        <v>46361</v>
      </c>
      <c r="C226" s="52" t="inlineStr">
        <is>
          <t>[EXEMPLO] Aluguel da loja</t>
        </is>
      </c>
      <c r="D226" s="52" t="inlineStr">
        <is>
          <t>Aluguel e condomínio</t>
        </is>
      </c>
      <c r="E226" s="52" t="inlineStr">
        <is>
          <t>Imobiliária</t>
        </is>
      </c>
      <c r="F226" s="52" t="inlineStr">
        <is>
          <t>Boleto</t>
        </is>
      </c>
      <c r="G226" s="52" t="inlineStr">
        <is>
          <t>Conta bancária PJ</t>
        </is>
      </c>
      <c r="H226" s="52" t="inlineStr">
        <is>
          <t>Previsto</t>
        </is>
      </c>
      <c r="I226" s="53" t="n">
        <v>2800</v>
      </c>
      <c r="J226" s="54">
        <f>IF(D226="","",IFERROR(INDEX(CatTipo,MATCH(D226,CatNome,0)),"?"))</f>
        <v/>
      </c>
      <c r="K226" s="54">
        <f>IF(D226="","",IFERROR(INDEX(CatGrupo,MATCH(D226,CatNome,0)),"?"))</f>
        <v/>
      </c>
      <c r="L226" s="55">
        <f>IF(J226="Entrada",N(I226),IF(J226="Saída",-N(I226),0))</f>
        <v/>
      </c>
      <c r="M226" s="54">
        <f>IF(B226="",0,IF(H226="Previsto",IF(Visao="Realizado + previsto",1,0),1))</f>
        <v/>
      </c>
      <c r="N226" s="54">
        <f>IF(OR(B226="",H226&lt;&gt;"Previsto"),"",IF(B226&lt;TODAY(),"Atrasado",IF(B226&lt;=TODAY()+7,"Vence em 7 dias","A vencer")))</f>
        <v/>
      </c>
    </row>
    <row r="227">
      <c r="B227" s="51" t="n">
        <v>46361</v>
      </c>
      <c r="C227" s="52" t="inlineStr">
        <is>
          <t>[EXEMPLO] Folha de pagamento</t>
        </is>
      </c>
      <c r="D227" s="52" t="inlineStr">
        <is>
          <t>Salários e encargos</t>
        </is>
      </c>
      <c r="E227" s="52" t="inlineStr">
        <is>
          <t>Funcionária</t>
        </is>
      </c>
      <c r="F227" s="52" t="inlineStr">
        <is>
          <t>PIX</t>
        </is>
      </c>
      <c r="G227" s="52" t="inlineStr">
        <is>
          <t>Conta bancária PJ</t>
        </is>
      </c>
      <c r="H227" s="52" t="inlineStr">
        <is>
          <t>Previsto</t>
        </is>
      </c>
      <c r="I227" s="53" t="n">
        <v>3420</v>
      </c>
      <c r="J227" s="54">
        <f>IF(D227="","",IFERROR(INDEX(CatTipo,MATCH(D227,CatNome,0)),"?"))</f>
        <v/>
      </c>
      <c r="K227" s="54">
        <f>IF(D227="","",IFERROR(INDEX(CatGrupo,MATCH(D227,CatNome,0)),"?"))</f>
        <v/>
      </c>
      <c r="L227" s="55">
        <f>IF(J227="Entrada",N(I227),IF(J227="Saída",-N(I227),0))</f>
        <v/>
      </c>
      <c r="M227" s="54">
        <f>IF(B227="",0,IF(H227="Previsto",IF(Visao="Realizado + previsto",1,0),1))</f>
        <v/>
      </c>
      <c r="N227" s="54">
        <f>IF(OR(B227="",H227&lt;&gt;"Previsto"),"",IF(B227&lt;TODAY(),"Atrasado",IF(B227&lt;=TODAY()+7,"Vence em 7 dias","A vencer")))</f>
        <v/>
      </c>
    </row>
    <row r="228">
      <c r="B228" s="51" t="n">
        <v>46362</v>
      </c>
      <c r="C228" s="52" t="inlineStr">
        <is>
          <t>[EXEMPLO] Retirada do dono</t>
        </is>
      </c>
      <c r="D228" s="52" t="inlineStr">
        <is>
          <t>Pró-labore / retirada do dono</t>
        </is>
      </c>
      <c r="E228" s="52" t="inlineStr"/>
      <c r="F228" s="52" t="inlineStr">
        <is>
          <t>PIX</t>
        </is>
      </c>
      <c r="G228" s="52" t="inlineStr">
        <is>
          <t>Conta bancária PJ</t>
        </is>
      </c>
      <c r="H228" s="52" t="inlineStr">
        <is>
          <t>Previsto</t>
        </is>
      </c>
      <c r="I228" s="53" t="n">
        <v>3000</v>
      </c>
      <c r="J228" s="54">
        <f>IF(D228="","",IFERROR(INDEX(CatTipo,MATCH(D228,CatNome,0)),"?"))</f>
        <v/>
      </c>
      <c r="K228" s="54">
        <f>IF(D228="","",IFERROR(INDEX(CatGrupo,MATCH(D228,CatNome,0)),"?"))</f>
        <v/>
      </c>
      <c r="L228" s="55">
        <f>IF(J228="Entrada",N(I228),IF(J228="Saída",-N(I228),0))</f>
        <v/>
      </c>
      <c r="M228" s="54">
        <f>IF(B228="",0,IF(H228="Previsto",IF(Visao="Realizado + previsto",1,0),1))</f>
        <v/>
      </c>
      <c r="N228" s="54">
        <f>IF(OR(B228="",H228&lt;&gt;"Previsto"),"",IF(B228&lt;TODAY(),"Atrasado",IF(B228&lt;=TODAY()+7,"Vence em 7 dias","A vencer")))</f>
        <v/>
      </c>
    </row>
    <row r="229">
      <c r="B229" s="51" t="n">
        <v>46364</v>
      </c>
      <c r="C229" s="52" t="inlineStr">
        <is>
          <t>[EXEMPLO] Reposição de estoque</t>
        </is>
      </c>
      <c r="D229" s="52" t="inlineStr">
        <is>
          <t>Compra de mercadorias e matéria-prima</t>
        </is>
      </c>
      <c r="E229" s="52" t="inlineStr">
        <is>
          <t>Distribuidora</t>
        </is>
      </c>
      <c r="F229" s="52" t="inlineStr">
        <is>
          <t>Boleto</t>
        </is>
      </c>
      <c r="G229" s="52" t="inlineStr">
        <is>
          <t>Conta bancária PJ</t>
        </is>
      </c>
      <c r="H229" s="52" t="inlineStr">
        <is>
          <t>Previsto</t>
        </is>
      </c>
      <c r="I229" s="53" t="n">
        <v>7709.94</v>
      </c>
      <c r="J229" s="54">
        <f>IF(D229="","",IFERROR(INDEX(CatTipo,MATCH(D229,CatNome,0)),"?"))</f>
        <v/>
      </c>
      <c r="K229" s="54">
        <f>IF(D229="","",IFERROR(INDEX(CatGrupo,MATCH(D229,CatNome,0)),"?"))</f>
        <v/>
      </c>
      <c r="L229" s="55">
        <f>IF(J229="Entrada",N(I229),IF(J229="Saída",-N(I229),0))</f>
        <v/>
      </c>
      <c r="M229" s="54">
        <f>IF(B229="",0,IF(H229="Previsto",IF(Visao="Realizado + previsto",1,0),1))</f>
        <v/>
      </c>
      <c r="N229" s="54">
        <f>IF(OR(B229="",H229&lt;&gt;"Previsto"),"",IF(B229&lt;TODAY(),"Atrasado",IF(B229&lt;=TODAY()+7,"Vence em 7 dias","A vencer")))</f>
        <v/>
      </c>
    </row>
    <row r="230">
      <c r="B230" s="51" t="n">
        <v>46365</v>
      </c>
      <c r="C230" s="52" t="inlineStr">
        <is>
          <t>[EXEMPLO] Vendas em dinheiro no balcão</t>
        </is>
      </c>
      <c r="D230" s="52" t="inlineStr">
        <is>
          <t>Vendas à vista (dinheiro e PIX)</t>
        </is>
      </c>
      <c r="E230" s="52" t="inlineStr"/>
      <c r="F230" s="52" t="inlineStr">
        <is>
          <t>Dinheiro</t>
        </is>
      </c>
      <c r="G230" s="52" t="inlineStr">
        <is>
          <t>Caixa (dinheiro)</t>
        </is>
      </c>
      <c r="H230" s="52" t="inlineStr">
        <is>
          <t>Previsto</t>
        </is>
      </c>
      <c r="I230" s="53" t="n">
        <v>758.64</v>
      </c>
      <c r="J230" s="54">
        <f>IF(D230="","",IFERROR(INDEX(CatTipo,MATCH(D230,CatNome,0)),"?"))</f>
        <v/>
      </c>
      <c r="K230" s="54">
        <f>IF(D230="","",IFERROR(INDEX(CatGrupo,MATCH(D230,CatNome,0)),"?"))</f>
        <v/>
      </c>
      <c r="L230" s="55">
        <f>IF(J230="Entrada",N(I230),IF(J230="Saída",-N(I230),0))</f>
        <v/>
      </c>
      <c r="M230" s="54">
        <f>IF(B230="",0,IF(H230="Previsto",IF(Visao="Realizado + previsto",1,0),1))</f>
        <v/>
      </c>
      <c r="N230" s="54">
        <f>IF(OR(B230="",H230&lt;&gt;"Previsto"),"",IF(B230&lt;TODAY(),"Atrasado",IF(B230&lt;=TODAY()+7,"Vence em 7 dias","A vencer")))</f>
        <v/>
      </c>
    </row>
    <row r="231">
      <c r="B231" s="51" t="n">
        <v>46366</v>
      </c>
      <c r="C231" s="52" t="inlineStr">
        <is>
          <t>[EXEMPLO] Vendas PIX (1ª quinzena)</t>
        </is>
      </c>
      <c r="D231" s="52" t="inlineStr">
        <is>
          <t>Vendas à vista (dinheiro e PIX)</t>
        </is>
      </c>
      <c r="E231" s="52" t="inlineStr"/>
      <c r="F231" s="52" t="inlineStr">
        <is>
          <t>PIX</t>
        </is>
      </c>
      <c r="G231" s="52" t="inlineStr">
        <is>
          <t>Conta bancária PJ</t>
        </is>
      </c>
      <c r="H231" s="52" t="inlineStr">
        <is>
          <t>Previsto</t>
        </is>
      </c>
      <c r="I231" s="53" t="n">
        <v>5906.84</v>
      </c>
      <c r="J231" s="54">
        <f>IF(D231="","",IFERROR(INDEX(CatTipo,MATCH(D231,CatNome,0)),"?"))</f>
        <v/>
      </c>
      <c r="K231" s="54">
        <f>IF(D231="","",IFERROR(INDEX(CatGrupo,MATCH(D231,CatNome,0)),"?"))</f>
        <v/>
      </c>
      <c r="L231" s="55">
        <f>IF(J231="Entrada",N(I231),IF(J231="Saída",-N(I231),0))</f>
        <v/>
      </c>
      <c r="M231" s="54">
        <f>IF(B231="",0,IF(H231="Previsto",IF(Visao="Realizado + previsto",1,0),1))</f>
        <v/>
      </c>
      <c r="N231" s="54">
        <f>IF(OR(B231="",H231&lt;&gt;"Previsto"),"",IF(B231&lt;TODAY(),"Atrasado",IF(B231&lt;=TODAY()+7,"Vence em 7 dias","A vencer")))</f>
        <v/>
      </c>
    </row>
    <row r="232">
      <c r="B232" s="51" t="n">
        <v>46366</v>
      </c>
      <c r="C232" s="52" t="inlineStr">
        <is>
          <t>[EXEMPLO] Mensalidade da contabilidade</t>
        </is>
      </c>
      <c r="D232" s="52" t="inlineStr">
        <is>
          <t>Contabilidade</t>
        </is>
      </c>
      <c r="E232" s="52" t="inlineStr">
        <is>
          <t>Contabilidade online</t>
        </is>
      </c>
      <c r="F232" s="52" t="inlineStr">
        <is>
          <t>Boleto</t>
        </is>
      </c>
      <c r="G232" s="52" t="inlineStr">
        <is>
          <t>Conta bancária PJ</t>
        </is>
      </c>
      <c r="H232" s="52" t="inlineStr">
        <is>
          <t>Previsto</t>
        </is>
      </c>
      <c r="I232" s="53" t="n">
        <v>349</v>
      </c>
      <c r="J232" s="54">
        <f>IF(D232="","",IFERROR(INDEX(CatTipo,MATCH(D232,CatNome,0)),"?"))</f>
        <v/>
      </c>
      <c r="K232" s="54">
        <f>IF(D232="","",IFERROR(INDEX(CatGrupo,MATCH(D232,CatNome,0)),"?"))</f>
        <v/>
      </c>
      <c r="L232" s="55">
        <f>IF(J232="Entrada",N(I232),IF(J232="Saída",-N(I232),0))</f>
        <v/>
      </c>
      <c r="M232" s="54">
        <f>IF(B232="",0,IF(H232="Previsto",IF(Visao="Realizado + previsto",1,0),1))</f>
        <v/>
      </c>
      <c r="N232" s="54">
        <f>IF(OR(B232="",H232&lt;&gt;"Previsto"),"",IF(B232&lt;TODAY(),"Atrasado",IF(B232&lt;=TODAY()+7,"Vence em 7 dias","A vencer")))</f>
        <v/>
      </c>
    </row>
    <row r="233">
      <c r="B233" s="51" t="n">
        <v>46368</v>
      </c>
      <c r="C233" s="52" t="inlineStr">
        <is>
          <t>[EXEMPLO] Energia, água e internet</t>
        </is>
      </c>
      <c r="D233" s="52" t="inlineStr">
        <is>
          <t>Água, luz, internet e telefone</t>
        </is>
      </c>
      <c r="E233" s="52" t="inlineStr"/>
      <c r="F233" s="52" t="inlineStr">
        <is>
          <t>Débito automático</t>
        </is>
      </c>
      <c r="G233" s="52" t="inlineStr">
        <is>
          <t>Conta bancária PJ</t>
        </is>
      </c>
      <c r="H233" s="52" t="inlineStr">
        <is>
          <t>Previsto</t>
        </is>
      </c>
      <c r="I233" s="53" t="n">
        <v>675.0599999999999</v>
      </c>
      <c r="J233" s="54">
        <f>IF(D233="","",IFERROR(INDEX(CatTipo,MATCH(D233,CatNome,0)),"?"))</f>
        <v/>
      </c>
      <c r="K233" s="54">
        <f>IF(D233="","",IFERROR(INDEX(CatGrupo,MATCH(D233,CatNome,0)),"?"))</f>
        <v/>
      </c>
      <c r="L233" s="55">
        <f>IF(J233="Entrada",N(I233),IF(J233="Saída",-N(I233),0))</f>
        <v/>
      </c>
      <c r="M233" s="54">
        <f>IF(B233="",0,IF(H233="Previsto",IF(Visao="Realizado + previsto",1,0),1))</f>
        <v/>
      </c>
      <c r="N233" s="54">
        <f>IF(OR(B233="",H233&lt;&gt;"Previsto"),"",IF(B233&lt;TODAY(),"Atrasado",IF(B233&lt;=TODAY()+7,"Vence em 7 dias","A vencer")))</f>
        <v/>
      </c>
    </row>
    <row r="234">
      <c r="B234" s="51" t="n">
        <v>46371</v>
      </c>
      <c r="C234" s="52" t="inlineStr">
        <is>
          <t>[EXEMPLO] Recebimento de clientes no boleto</t>
        </is>
      </c>
      <c r="D234" s="52" t="inlineStr">
        <is>
          <t>Recebimento de clientes a prazo</t>
        </is>
      </c>
      <c r="E234" s="52" t="inlineStr">
        <is>
          <t>Clientes PJ</t>
        </is>
      </c>
      <c r="F234" s="52" t="inlineStr">
        <is>
          <t>Boleto</t>
        </is>
      </c>
      <c r="G234" s="52" t="inlineStr">
        <is>
          <t>Conta bancária PJ</t>
        </is>
      </c>
      <c r="H234" s="52" t="inlineStr">
        <is>
          <t>Previsto</t>
        </is>
      </c>
      <c r="I234" s="53" t="n">
        <v>3063.45</v>
      </c>
      <c r="J234" s="54">
        <f>IF(D234="","",IFERROR(INDEX(CatTipo,MATCH(D234,CatNome,0)),"?"))</f>
        <v/>
      </c>
      <c r="K234" s="54">
        <f>IF(D234="","",IFERROR(INDEX(CatGrupo,MATCH(D234,CatNome,0)),"?"))</f>
        <v/>
      </c>
      <c r="L234" s="55">
        <f>IF(J234="Entrada",N(I234),IF(J234="Saída",-N(I234),0))</f>
        <v/>
      </c>
      <c r="M234" s="54">
        <f>IF(B234="",0,IF(H234="Previsto",IF(Visao="Realizado + previsto",1,0),1))</f>
        <v/>
      </c>
      <c r="N234" s="54">
        <f>IF(OR(B234="",H234&lt;&gt;"Previsto"),"",IF(B234&lt;TODAY(),"Atrasado",IF(B234&lt;=TODAY()+7,"Vence em 7 dias","A vencer")))</f>
        <v/>
      </c>
    </row>
    <row r="235">
      <c r="B235" s="51" t="n">
        <v>46371</v>
      </c>
      <c r="C235" s="52" t="inlineStr">
        <is>
          <t>[EXEMPLO] Anúncios no Instagram</t>
        </is>
      </c>
      <c r="D235" s="52" t="inlineStr">
        <is>
          <t>Marketing e anúncios</t>
        </is>
      </c>
      <c r="E235" s="52" t="inlineStr">
        <is>
          <t>Meta</t>
        </is>
      </c>
      <c r="F235" s="52" t="inlineStr">
        <is>
          <t>Cartão de crédito</t>
        </is>
      </c>
      <c r="G235" s="52" t="inlineStr">
        <is>
          <t>Conta bancária PJ</t>
        </is>
      </c>
      <c r="H235" s="52" t="inlineStr">
        <is>
          <t>Previsto</t>
        </is>
      </c>
      <c r="I235" s="53" t="n">
        <v>702.16</v>
      </c>
      <c r="J235" s="54">
        <f>IF(D235="","",IFERROR(INDEX(CatTipo,MATCH(D235,CatNome,0)),"?"))</f>
        <v/>
      </c>
      <c r="K235" s="54">
        <f>IF(D235="","",IFERROR(INDEX(CatGrupo,MATCH(D235,CatNome,0)),"?"))</f>
        <v/>
      </c>
      <c r="L235" s="55">
        <f>IF(J235="Entrada",N(I235),IF(J235="Saída",-N(I235),0))</f>
        <v/>
      </c>
      <c r="M235" s="54">
        <f>IF(B235="",0,IF(H235="Previsto",IF(Visao="Realizado + previsto",1,0),1))</f>
        <v/>
      </c>
      <c r="N235" s="54">
        <f>IF(OR(B235="",H235&lt;&gt;"Previsto"),"",IF(B235&lt;TODAY(),"Atrasado",IF(B235&lt;=TODAY()+7,"Vence em 7 dias","A vencer")))</f>
        <v/>
      </c>
    </row>
    <row r="236">
      <c r="B236" s="51" t="n">
        <v>46374</v>
      </c>
      <c r="C236" s="52" t="inlineStr">
        <is>
          <t>[EXEMPLO] Parcela 6/12 do empréstimo</t>
        </is>
      </c>
      <c r="D236" s="52" t="inlineStr">
        <is>
          <t>Parcelas de empréstimos e financiamentos</t>
        </is>
      </c>
      <c r="E236" s="52" t="inlineStr">
        <is>
          <t>Banco</t>
        </is>
      </c>
      <c r="F236" s="52" t="inlineStr">
        <is>
          <t>Débito automático</t>
        </is>
      </c>
      <c r="G236" s="52" t="inlineStr">
        <is>
          <t>Conta bancária PJ</t>
        </is>
      </c>
      <c r="H236" s="52" t="inlineStr">
        <is>
          <t>Previsto</t>
        </is>
      </c>
      <c r="I236" s="53" t="n">
        <v>1385.4</v>
      </c>
      <c r="J236" s="54">
        <f>IF(D236="","",IFERROR(INDEX(CatTipo,MATCH(D236,CatNome,0)),"?"))</f>
        <v/>
      </c>
      <c r="K236" s="54">
        <f>IF(D236="","",IFERROR(INDEX(CatGrupo,MATCH(D236,CatNome,0)),"?"))</f>
        <v/>
      </c>
      <c r="L236" s="55">
        <f>IF(J236="Entrada",N(I236),IF(J236="Saída",-N(I236),0))</f>
        <v/>
      </c>
      <c r="M236" s="54">
        <f>IF(B236="",0,IF(H236="Previsto",IF(Visao="Realizado + previsto",1,0),1))</f>
        <v/>
      </c>
      <c r="N236" s="54">
        <f>IF(OR(B236="",H236&lt;&gt;"Previsto"),"",IF(B236&lt;TODAY(),"Atrasado",IF(B236&lt;=TODAY()+7,"Vence em 7 dias","A vencer")))</f>
        <v/>
      </c>
    </row>
    <row r="237">
      <c r="B237" s="51" t="n">
        <v>46376</v>
      </c>
      <c r="C237" s="52" t="inlineStr">
        <is>
          <t>[EXEMPLO] Repasse da maquininha (2ª quinzena)</t>
        </is>
      </c>
      <c r="D237" s="52" t="inlineStr">
        <is>
          <t>Recebimentos de cartão (maquininha)</t>
        </is>
      </c>
      <c r="E237" s="52" t="inlineStr"/>
      <c r="F237" s="52" t="inlineStr">
        <is>
          <t>Cartão de crédito</t>
        </is>
      </c>
      <c r="G237" s="52" t="inlineStr">
        <is>
          <t>Conta bancária PJ</t>
        </is>
      </c>
      <c r="H237" s="52" t="inlineStr">
        <is>
          <t>Previsto</t>
        </is>
      </c>
      <c r="I237" s="53" t="n">
        <v>9237.66</v>
      </c>
      <c r="J237" s="54">
        <f>IF(D237="","",IFERROR(INDEX(CatTipo,MATCH(D237,CatNome,0)),"?"))</f>
        <v/>
      </c>
      <c r="K237" s="54">
        <f>IF(D237="","",IFERROR(INDEX(CatGrupo,MATCH(D237,CatNome,0)),"?"))</f>
        <v/>
      </c>
      <c r="L237" s="55">
        <f>IF(J237="Entrada",N(I237),IF(J237="Saída",-N(I237),0))</f>
        <v/>
      </c>
      <c r="M237" s="54">
        <f>IF(B237="",0,IF(H237="Previsto",IF(Visao="Realizado + previsto",1,0),1))</f>
        <v/>
      </c>
      <c r="N237" s="54">
        <f>IF(OR(B237="",H237&lt;&gt;"Previsto"),"",IF(B237&lt;TODAY(),"Atrasado",IF(B237&lt;=TODAY()+7,"Vence em 7 dias","A vencer")))</f>
        <v/>
      </c>
    </row>
    <row r="238">
      <c r="B238" s="51" t="n">
        <v>46376</v>
      </c>
      <c r="C238" s="52" t="inlineStr">
        <is>
          <t>[EXEMPLO] Guia de impostos</t>
        </is>
      </c>
      <c r="D238" s="52" t="inlineStr">
        <is>
          <t>Impostos (DAS, Simples e outros)</t>
        </is>
      </c>
      <c r="E238" s="52" t="inlineStr">
        <is>
          <t>Receita Federal</t>
        </is>
      </c>
      <c r="F238" s="52" t="inlineStr">
        <is>
          <t>Boleto</t>
        </is>
      </c>
      <c r="G238" s="52" t="inlineStr">
        <is>
          <t>Conta bancária PJ</t>
        </is>
      </c>
      <c r="H238" s="52" t="inlineStr">
        <is>
          <t>Previsto</t>
        </is>
      </c>
      <c r="I238" s="53" t="n">
        <v>1228.33</v>
      </c>
      <c r="J238" s="54">
        <f>IF(D238="","",IFERROR(INDEX(CatTipo,MATCH(D238,CatNome,0)),"?"))</f>
        <v/>
      </c>
      <c r="K238" s="54">
        <f>IF(D238="","",IFERROR(INDEX(CatGrupo,MATCH(D238,CatNome,0)),"?"))</f>
        <v/>
      </c>
      <c r="L238" s="55">
        <f>IF(J238="Entrada",N(I238),IF(J238="Saída",-N(I238),0))</f>
        <v/>
      </c>
      <c r="M238" s="54">
        <f>IF(B238="",0,IF(H238="Previsto",IF(Visao="Realizado + previsto",1,0),1))</f>
        <v/>
      </c>
      <c r="N238" s="54">
        <f>IF(OR(B238="",H238&lt;&gt;"Previsto"),"",IF(B238&lt;TODAY(),"Atrasado",IF(B238&lt;=TODAY()+7,"Vence em 7 dias","A vencer")))</f>
        <v/>
      </c>
    </row>
    <row r="239">
      <c r="B239" s="51" t="n">
        <v>46378</v>
      </c>
      <c r="C239" s="52" t="inlineStr">
        <is>
          <t>[EXEMPLO] Reposição de estoque</t>
        </is>
      </c>
      <c r="D239" s="52" t="inlineStr">
        <is>
          <t>Compra de mercadorias e matéria-prima</t>
        </is>
      </c>
      <c r="E239" s="52" t="inlineStr">
        <is>
          <t>Distribuidora</t>
        </is>
      </c>
      <c r="F239" s="52" t="inlineStr">
        <is>
          <t>Boleto</t>
        </is>
      </c>
      <c r="G239" s="52" t="inlineStr">
        <is>
          <t>Conta bancária PJ</t>
        </is>
      </c>
      <c r="H239" s="52" t="inlineStr">
        <is>
          <t>Previsto</t>
        </is>
      </c>
      <c r="I239" s="53" t="n">
        <v>6695.81</v>
      </c>
      <c r="J239" s="54">
        <f>IF(D239="","",IFERROR(INDEX(CatTipo,MATCH(D239,CatNome,0)),"?"))</f>
        <v/>
      </c>
      <c r="K239" s="54">
        <f>IF(D239="","",IFERROR(INDEX(CatGrupo,MATCH(D239,CatNome,0)),"?"))</f>
        <v/>
      </c>
      <c r="L239" s="55">
        <f>IF(J239="Entrada",N(I239),IF(J239="Saída",-N(I239),0))</f>
        <v/>
      </c>
      <c r="M239" s="54">
        <f>IF(B239="",0,IF(H239="Previsto",IF(Visao="Realizado + previsto",1,0),1))</f>
        <v/>
      </c>
      <c r="N239" s="54">
        <f>IF(OR(B239="",H239&lt;&gt;"Previsto"),"",IF(B239&lt;TODAY(),"Atrasado",IF(B239&lt;=TODAY()+7,"Vence em 7 dias","A vencer")))</f>
        <v/>
      </c>
    </row>
    <row r="240">
      <c r="B240" s="51" t="n">
        <v>46381</v>
      </c>
      <c r="C240" s="52" t="inlineStr">
        <is>
          <t>[EXEMPLO] Vendas PIX (2ª quinzena)</t>
        </is>
      </c>
      <c r="D240" s="52" t="inlineStr">
        <is>
          <t>Vendas à vista (dinheiro e PIX)</t>
        </is>
      </c>
      <c r="E240" s="52" t="inlineStr"/>
      <c r="F240" s="52" t="inlineStr">
        <is>
          <t>PIX</t>
        </is>
      </c>
      <c r="G240" s="52" t="inlineStr">
        <is>
          <t>Conta bancária PJ</t>
        </is>
      </c>
      <c r="H240" s="52" t="inlineStr">
        <is>
          <t>Previsto</t>
        </is>
      </c>
      <c r="I240" s="53" t="n">
        <v>4919.33</v>
      </c>
      <c r="J240" s="54">
        <f>IF(D240="","",IFERROR(INDEX(CatTipo,MATCH(D240,CatNome,0)),"?"))</f>
        <v/>
      </c>
      <c r="K240" s="54">
        <f>IF(D240="","",IFERROR(INDEX(CatGrupo,MATCH(D240,CatNome,0)),"?"))</f>
        <v/>
      </c>
      <c r="L240" s="55">
        <f>IF(J240="Entrada",N(I240),IF(J240="Saída",-N(I240),0))</f>
        <v/>
      </c>
      <c r="M240" s="54">
        <f>IF(B240="",0,IF(H240="Previsto",IF(Visao="Realizado + previsto",1,0),1))</f>
        <v/>
      </c>
      <c r="N240" s="54">
        <f>IF(OR(B240="",H240&lt;&gt;"Previsto"),"",IF(B240&lt;TODAY(),"Atrasado",IF(B240&lt;=TODAY()+7,"Vence em 7 dias","A vencer")))</f>
        <v/>
      </c>
    </row>
    <row r="241">
      <c r="B241" s="51" t="n">
        <v>46382</v>
      </c>
      <c r="C241" s="52" t="inlineStr">
        <is>
          <t>[EXEMPLO] Frete de entregas</t>
        </is>
      </c>
      <c r="D241" s="52" t="inlineStr">
        <is>
          <t>Transporte, frete e combustível</t>
        </is>
      </c>
      <c r="E241" s="52" t="inlineStr">
        <is>
          <t>Motoboy</t>
        </is>
      </c>
      <c r="F241" s="52" t="inlineStr">
        <is>
          <t>Dinheiro</t>
        </is>
      </c>
      <c r="G241" s="52" t="inlineStr">
        <is>
          <t>Caixa (dinheiro)</t>
        </is>
      </c>
      <c r="H241" s="52" t="inlineStr">
        <is>
          <t>Previsto</t>
        </is>
      </c>
      <c r="I241" s="53" t="n">
        <v>427.55</v>
      </c>
      <c r="J241" s="54">
        <f>IF(D241="","",IFERROR(INDEX(CatTipo,MATCH(D241,CatNome,0)),"?"))</f>
        <v/>
      </c>
      <c r="K241" s="54">
        <f>IF(D241="","",IFERROR(INDEX(CatGrupo,MATCH(D241,CatNome,0)),"?"))</f>
        <v/>
      </c>
      <c r="L241" s="55">
        <f>IF(J241="Entrada",N(I241),IF(J241="Saída",-N(I241),0))</f>
        <v/>
      </c>
      <c r="M241" s="54">
        <f>IF(B241="",0,IF(H241="Previsto",IF(Visao="Realizado + previsto",1,0),1))</f>
        <v/>
      </c>
      <c r="N241" s="54">
        <f>IF(OR(B241="",H241&lt;&gt;"Previsto"),"",IF(B241&lt;TODAY(),"Atrasado",IF(B241&lt;=TODAY()+7,"Vence em 7 dias","A vencer")))</f>
        <v/>
      </c>
    </row>
    <row r="242">
      <c r="B242" s="51" t="n">
        <v>46383</v>
      </c>
      <c r="C242" s="52" t="inlineStr">
        <is>
          <t>[EXEMPLO] Material de limpeza e embalagens</t>
        </is>
      </c>
      <c r="D242" s="52" t="inlineStr">
        <is>
          <t>Embalagens e material de consumo</t>
        </is>
      </c>
      <c r="E242" s="52" t="inlineStr">
        <is>
          <t>Atacadista</t>
        </is>
      </c>
      <c r="F242" s="52" t="inlineStr">
        <is>
          <t>Dinheiro</t>
        </is>
      </c>
      <c r="G242" s="52" t="inlineStr">
        <is>
          <t>Caixa (dinheiro)</t>
        </is>
      </c>
      <c r="H242" s="52" t="inlineStr">
        <is>
          <t>Previsto</t>
        </is>
      </c>
      <c r="I242" s="53" t="n">
        <v>407.82</v>
      </c>
      <c r="J242" s="54">
        <f>IF(D242="","",IFERROR(INDEX(CatTipo,MATCH(D242,CatNome,0)),"?"))</f>
        <v/>
      </c>
      <c r="K242" s="54">
        <f>IF(D242="","",IFERROR(INDEX(CatGrupo,MATCH(D242,CatNome,0)),"?"))</f>
        <v/>
      </c>
      <c r="L242" s="55">
        <f>IF(J242="Entrada",N(I242),IF(J242="Saída",-N(I242),0))</f>
        <v/>
      </c>
      <c r="M242" s="54">
        <f>IF(B242="",0,IF(H242="Previsto",IF(Visao="Realizado + previsto",1,0),1))</f>
        <v/>
      </c>
      <c r="N242" s="54">
        <f>IF(OR(B242="",H242&lt;&gt;"Previsto"),"",IF(B242&lt;TODAY(),"Atrasado",IF(B242&lt;=TODAY()+7,"Vence em 7 dias","A vencer")))</f>
        <v/>
      </c>
    </row>
    <row r="243">
      <c r="B243" s="51" t="n">
        <v>46384</v>
      </c>
      <c r="C243" s="52" t="inlineStr">
        <is>
          <t>[EXEMPLO] Taxas da maquininha e tarifa bancária</t>
        </is>
      </c>
      <c r="D243" s="52" t="inlineStr">
        <is>
          <t>Taxas de maquininha, banco e boleto</t>
        </is>
      </c>
      <c r="E243" s="52" t="inlineStr"/>
      <c r="F243" s="52" t="inlineStr">
        <is>
          <t>Débito automático</t>
        </is>
      </c>
      <c r="G243" s="52" t="inlineStr">
        <is>
          <t>Conta bancária PJ</t>
        </is>
      </c>
      <c r="H243" s="52" t="inlineStr">
        <is>
          <t>Previsto</t>
        </is>
      </c>
      <c r="I243" s="53" t="n">
        <v>431.28</v>
      </c>
      <c r="J243" s="54">
        <f>IF(D243="","",IFERROR(INDEX(CatTipo,MATCH(D243,CatNome,0)),"?"))</f>
        <v/>
      </c>
      <c r="K243" s="54">
        <f>IF(D243="","",IFERROR(INDEX(CatGrupo,MATCH(D243,CatNome,0)),"?"))</f>
        <v/>
      </c>
      <c r="L243" s="55">
        <f>IF(J243="Entrada",N(I243),IF(J243="Saída",-N(I243),0))</f>
        <v/>
      </c>
      <c r="M243" s="54">
        <f>IF(B243="",0,IF(H243="Previsto",IF(Visao="Realizado + previsto",1,0),1))</f>
        <v/>
      </c>
      <c r="N243" s="54">
        <f>IF(OR(B243="",H243&lt;&gt;"Previsto"),"",IF(B243&lt;TODAY(),"Atrasado",IF(B243&lt;=TODAY()+7,"Vence em 7 dias","A vencer")))</f>
        <v/>
      </c>
    </row>
    <row r="244">
      <c r="B244" s="51" t="n"/>
      <c r="C244" s="52" t="n"/>
      <c r="D244" s="52" t="n"/>
      <c r="E244" s="52" t="n"/>
      <c r="F244" s="52" t="n"/>
      <c r="G244" s="52" t="n"/>
      <c r="H244" s="52" t="n"/>
      <c r="I244" s="53" t="n"/>
      <c r="J244" s="54">
        <f>IF(D244="","",IFERROR(INDEX(CatTipo,MATCH(D244,CatNome,0)),"?"))</f>
        <v/>
      </c>
      <c r="K244" s="54">
        <f>IF(D244="","",IFERROR(INDEX(CatGrupo,MATCH(D244,CatNome,0)),"?"))</f>
        <v/>
      </c>
      <c r="L244" s="55">
        <f>IF(J244="Entrada",N(I244),IF(J244="Saída",-N(I244),0))</f>
        <v/>
      </c>
      <c r="M244" s="54">
        <f>IF(B244="",0,IF(H244="Previsto",IF(Visao="Realizado + previsto",1,0),1))</f>
        <v/>
      </c>
      <c r="N244" s="54">
        <f>IF(OR(B244="",H244&lt;&gt;"Previsto"),"",IF(B244&lt;TODAY(),"Atrasado",IF(B244&lt;=TODAY()+7,"Vence em 7 dias","A vencer")))</f>
        <v/>
      </c>
    </row>
    <row r="245">
      <c r="B245" s="51" t="n"/>
      <c r="C245" s="52" t="n"/>
      <c r="D245" s="52" t="n"/>
      <c r="E245" s="52" t="n"/>
      <c r="F245" s="52" t="n"/>
      <c r="G245" s="52" t="n"/>
      <c r="H245" s="52" t="n"/>
      <c r="I245" s="53" t="n"/>
      <c r="J245" s="54">
        <f>IF(D245="","",IFERROR(INDEX(CatTipo,MATCH(D245,CatNome,0)),"?"))</f>
        <v/>
      </c>
      <c r="K245" s="54">
        <f>IF(D245="","",IFERROR(INDEX(CatGrupo,MATCH(D245,CatNome,0)),"?"))</f>
        <v/>
      </c>
      <c r="L245" s="55">
        <f>IF(J245="Entrada",N(I245),IF(J245="Saída",-N(I245),0))</f>
        <v/>
      </c>
      <c r="M245" s="54">
        <f>IF(B245="",0,IF(H245="Previsto",IF(Visao="Realizado + previsto",1,0),1))</f>
        <v/>
      </c>
      <c r="N245" s="54">
        <f>IF(OR(B245="",H245&lt;&gt;"Previsto"),"",IF(B245&lt;TODAY(),"Atrasado",IF(B245&lt;=TODAY()+7,"Vence em 7 dias","A vencer")))</f>
        <v/>
      </c>
    </row>
    <row r="246">
      <c r="B246" s="51" t="n"/>
      <c r="C246" s="52" t="n"/>
      <c r="D246" s="52" t="n"/>
      <c r="E246" s="52" t="n"/>
      <c r="F246" s="52" t="n"/>
      <c r="G246" s="52" t="n"/>
      <c r="H246" s="52" t="n"/>
      <c r="I246" s="53" t="n"/>
      <c r="J246" s="54">
        <f>IF(D246="","",IFERROR(INDEX(CatTipo,MATCH(D246,CatNome,0)),"?"))</f>
        <v/>
      </c>
      <c r="K246" s="54">
        <f>IF(D246="","",IFERROR(INDEX(CatGrupo,MATCH(D246,CatNome,0)),"?"))</f>
        <v/>
      </c>
      <c r="L246" s="55">
        <f>IF(J246="Entrada",N(I246),IF(J246="Saída",-N(I246),0))</f>
        <v/>
      </c>
      <c r="M246" s="54">
        <f>IF(B246="",0,IF(H246="Previsto",IF(Visao="Realizado + previsto",1,0),1))</f>
        <v/>
      </c>
      <c r="N246" s="54">
        <f>IF(OR(B246="",H246&lt;&gt;"Previsto"),"",IF(B246&lt;TODAY(),"Atrasado",IF(B246&lt;=TODAY()+7,"Vence em 7 dias","A vencer")))</f>
        <v/>
      </c>
    </row>
    <row r="247">
      <c r="B247" s="51" t="n"/>
      <c r="C247" s="52" t="n"/>
      <c r="D247" s="52" t="n"/>
      <c r="E247" s="52" t="n"/>
      <c r="F247" s="52" t="n"/>
      <c r="G247" s="52" t="n"/>
      <c r="H247" s="52" t="n"/>
      <c r="I247" s="53" t="n"/>
      <c r="J247" s="54">
        <f>IF(D247="","",IFERROR(INDEX(CatTipo,MATCH(D247,CatNome,0)),"?"))</f>
        <v/>
      </c>
      <c r="K247" s="54">
        <f>IF(D247="","",IFERROR(INDEX(CatGrupo,MATCH(D247,CatNome,0)),"?"))</f>
        <v/>
      </c>
      <c r="L247" s="55">
        <f>IF(J247="Entrada",N(I247),IF(J247="Saída",-N(I247),0))</f>
        <v/>
      </c>
      <c r="M247" s="54">
        <f>IF(B247="",0,IF(H247="Previsto",IF(Visao="Realizado + previsto",1,0),1))</f>
        <v/>
      </c>
      <c r="N247" s="54">
        <f>IF(OR(B247="",H247&lt;&gt;"Previsto"),"",IF(B247&lt;TODAY(),"Atrasado",IF(B247&lt;=TODAY()+7,"Vence em 7 dias","A vencer")))</f>
        <v/>
      </c>
    </row>
    <row r="248">
      <c r="B248" s="51" t="n"/>
      <c r="C248" s="52" t="n"/>
      <c r="D248" s="52" t="n"/>
      <c r="E248" s="52" t="n"/>
      <c r="F248" s="52" t="n"/>
      <c r="G248" s="52" t="n"/>
      <c r="H248" s="52" t="n"/>
      <c r="I248" s="53" t="n"/>
      <c r="J248" s="54">
        <f>IF(D248="","",IFERROR(INDEX(CatTipo,MATCH(D248,CatNome,0)),"?"))</f>
        <v/>
      </c>
      <c r="K248" s="54">
        <f>IF(D248="","",IFERROR(INDEX(CatGrupo,MATCH(D248,CatNome,0)),"?"))</f>
        <v/>
      </c>
      <c r="L248" s="55">
        <f>IF(J248="Entrada",N(I248),IF(J248="Saída",-N(I248),0))</f>
        <v/>
      </c>
      <c r="M248" s="54">
        <f>IF(B248="",0,IF(H248="Previsto",IF(Visao="Realizado + previsto",1,0),1))</f>
        <v/>
      </c>
      <c r="N248" s="54">
        <f>IF(OR(B248="",H248&lt;&gt;"Previsto"),"",IF(B248&lt;TODAY(),"Atrasado",IF(B248&lt;=TODAY()+7,"Vence em 7 dias","A vencer")))</f>
        <v/>
      </c>
    </row>
    <row r="249">
      <c r="B249" s="51" t="n"/>
      <c r="C249" s="52" t="n"/>
      <c r="D249" s="52" t="n"/>
      <c r="E249" s="52" t="n"/>
      <c r="F249" s="52" t="n"/>
      <c r="G249" s="52" t="n"/>
      <c r="H249" s="52" t="n"/>
      <c r="I249" s="53" t="n"/>
      <c r="J249" s="54">
        <f>IF(D249="","",IFERROR(INDEX(CatTipo,MATCH(D249,CatNome,0)),"?"))</f>
        <v/>
      </c>
      <c r="K249" s="54">
        <f>IF(D249="","",IFERROR(INDEX(CatGrupo,MATCH(D249,CatNome,0)),"?"))</f>
        <v/>
      </c>
      <c r="L249" s="55">
        <f>IF(J249="Entrada",N(I249),IF(J249="Saída",-N(I249),0))</f>
        <v/>
      </c>
      <c r="M249" s="54">
        <f>IF(B249="",0,IF(H249="Previsto",IF(Visao="Realizado + previsto",1,0),1))</f>
        <v/>
      </c>
      <c r="N249" s="54">
        <f>IF(OR(B249="",H249&lt;&gt;"Previsto"),"",IF(B249&lt;TODAY(),"Atrasado",IF(B249&lt;=TODAY()+7,"Vence em 7 dias","A vencer")))</f>
        <v/>
      </c>
    </row>
    <row r="250">
      <c r="B250" s="51" t="n"/>
      <c r="C250" s="52" t="n"/>
      <c r="D250" s="52" t="n"/>
      <c r="E250" s="52" t="n"/>
      <c r="F250" s="52" t="n"/>
      <c r="G250" s="52" t="n"/>
      <c r="H250" s="52" t="n"/>
      <c r="I250" s="53" t="n"/>
      <c r="J250" s="54">
        <f>IF(D250="","",IFERROR(INDEX(CatTipo,MATCH(D250,CatNome,0)),"?"))</f>
        <v/>
      </c>
      <c r="K250" s="54">
        <f>IF(D250="","",IFERROR(INDEX(CatGrupo,MATCH(D250,CatNome,0)),"?"))</f>
        <v/>
      </c>
      <c r="L250" s="55">
        <f>IF(J250="Entrada",N(I250),IF(J250="Saída",-N(I250),0))</f>
        <v/>
      </c>
      <c r="M250" s="54">
        <f>IF(B250="",0,IF(H250="Previsto",IF(Visao="Realizado + previsto",1,0),1))</f>
        <v/>
      </c>
      <c r="N250" s="54">
        <f>IF(OR(B250="",H250&lt;&gt;"Previsto"),"",IF(B250&lt;TODAY(),"Atrasado",IF(B250&lt;=TODAY()+7,"Vence em 7 dias","A vencer")))</f>
        <v/>
      </c>
    </row>
    <row r="251">
      <c r="B251" s="51" t="n"/>
      <c r="C251" s="52" t="n"/>
      <c r="D251" s="52" t="n"/>
      <c r="E251" s="52" t="n"/>
      <c r="F251" s="52" t="n"/>
      <c r="G251" s="52" t="n"/>
      <c r="H251" s="52" t="n"/>
      <c r="I251" s="53" t="n"/>
      <c r="J251" s="54">
        <f>IF(D251="","",IFERROR(INDEX(CatTipo,MATCH(D251,CatNome,0)),"?"))</f>
        <v/>
      </c>
      <c r="K251" s="54">
        <f>IF(D251="","",IFERROR(INDEX(CatGrupo,MATCH(D251,CatNome,0)),"?"))</f>
        <v/>
      </c>
      <c r="L251" s="55">
        <f>IF(J251="Entrada",N(I251),IF(J251="Saída",-N(I251),0))</f>
        <v/>
      </c>
      <c r="M251" s="54">
        <f>IF(B251="",0,IF(H251="Previsto",IF(Visao="Realizado + previsto",1,0),1))</f>
        <v/>
      </c>
      <c r="N251" s="54">
        <f>IF(OR(B251="",H251&lt;&gt;"Previsto"),"",IF(B251&lt;TODAY(),"Atrasado",IF(B251&lt;=TODAY()+7,"Vence em 7 dias","A vencer")))</f>
        <v/>
      </c>
    </row>
    <row r="252">
      <c r="B252" s="51" t="n"/>
      <c r="C252" s="52" t="n"/>
      <c r="D252" s="52" t="n"/>
      <c r="E252" s="52" t="n"/>
      <c r="F252" s="52" t="n"/>
      <c r="G252" s="52" t="n"/>
      <c r="H252" s="52" t="n"/>
      <c r="I252" s="53" t="n"/>
      <c r="J252" s="54">
        <f>IF(D252="","",IFERROR(INDEX(CatTipo,MATCH(D252,CatNome,0)),"?"))</f>
        <v/>
      </c>
      <c r="K252" s="54">
        <f>IF(D252="","",IFERROR(INDEX(CatGrupo,MATCH(D252,CatNome,0)),"?"))</f>
        <v/>
      </c>
      <c r="L252" s="55">
        <f>IF(J252="Entrada",N(I252),IF(J252="Saída",-N(I252),0))</f>
        <v/>
      </c>
      <c r="M252" s="54">
        <f>IF(B252="",0,IF(H252="Previsto",IF(Visao="Realizado + previsto",1,0),1))</f>
        <v/>
      </c>
      <c r="N252" s="54">
        <f>IF(OR(B252="",H252&lt;&gt;"Previsto"),"",IF(B252&lt;TODAY(),"Atrasado",IF(B252&lt;=TODAY()+7,"Vence em 7 dias","A vencer")))</f>
        <v/>
      </c>
    </row>
    <row r="253">
      <c r="B253" s="51" t="n"/>
      <c r="C253" s="52" t="n"/>
      <c r="D253" s="52" t="n"/>
      <c r="E253" s="52" t="n"/>
      <c r="F253" s="52" t="n"/>
      <c r="G253" s="52" t="n"/>
      <c r="H253" s="52" t="n"/>
      <c r="I253" s="53" t="n"/>
      <c r="J253" s="54">
        <f>IF(D253="","",IFERROR(INDEX(CatTipo,MATCH(D253,CatNome,0)),"?"))</f>
        <v/>
      </c>
      <c r="K253" s="54">
        <f>IF(D253="","",IFERROR(INDEX(CatGrupo,MATCH(D253,CatNome,0)),"?"))</f>
        <v/>
      </c>
      <c r="L253" s="55">
        <f>IF(J253="Entrada",N(I253),IF(J253="Saída",-N(I253),0))</f>
        <v/>
      </c>
      <c r="M253" s="54">
        <f>IF(B253="",0,IF(H253="Previsto",IF(Visao="Realizado + previsto",1,0),1))</f>
        <v/>
      </c>
      <c r="N253" s="54">
        <f>IF(OR(B253="",H253&lt;&gt;"Previsto"),"",IF(B253&lt;TODAY(),"Atrasado",IF(B253&lt;=TODAY()+7,"Vence em 7 dias","A vencer")))</f>
        <v/>
      </c>
    </row>
    <row r="254">
      <c r="B254" s="51" t="n"/>
      <c r="C254" s="52" t="n"/>
      <c r="D254" s="52" t="n"/>
      <c r="E254" s="52" t="n"/>
      <c r="F254" s="52" t="n"/>
      <c r="G254" s="52" t="n"/>
      <c r="H254" s="52" t="n"/>
      <c r="I254" s="53" t="n"/>
      <c r="J254" s="54">
        <f>IF(D254="","",IFERROR(INDEX(CatTipo,MATCH(D254,CatNome,0)),"?"))</f>
        <v/>
      </c>
      <c r="K254" s="54">
        <f>IF(D254="","",IFERROR(INDEX(CatGrupo,MATCH(D254,CatNome,0)),"?"))</f>
        <v/>
      </c>
      <c r="L254" s="55">
        <f>IF(J254="Entrada",N(I254),IF(J254="Saída",-N(I254),0))</f>
        <v/>
      </c>
      <c r="M254" s="54">
        <f>IF(B254="",0,IF(H254="Previsto",IF(Visao="Realizado + previsto",1,0),1))</f>
        <v/>
      </c>
      <c r="N254" s="54">
        <f>IF(OR(B254="",H254&lt;&gt;"Previsto"),"",IF(B254&lt;TODAY(),"Atrasado",IF(B254&lt;=TODAY()+7,"Vence em 7 dias","A vencer")))</f>
        <v/>
      </c>
    </row>
    <row r="255">
      <c r="B255" s="51" t="n"/>
      <c r="C255" s="52" t="n"/>
      <c r="D255" s="52" t="n"/>
      <c r="E255" s="52" t="n"/>
      <c r="F255" s="52" t="n"/>
      <c r="G255" s="52" t="n"/>
      <c r="H255" s="52" t="n"/>
      <c r="I255" s="53" t="n"/>
      <c r="J255" s="54">
        <f>IF(D255="","",IFERROR(INDEX(CatTipo,MATCH(D255,CatNome,0)),"?"))</f>
        <v/>
      </c>
      <c r="K255" s="54">
        <f>IF(D255="","",IFERROR(INDEX(CatGrupo,MATCH(D255,CatNome,0)),"?"))</f>
        <v/>
      </c>
      <c r="L255" s="55">
        <f>IF(J255="Entrada",N(I255),IF(J255="Saída",-N(I255),0))</f>
        <v/>
      </c>
      <c r="M255" s="54">
        <f>IF(B255="",0,IF(H255="Previsto",IF(Visao="Realizado + previsto",1,0),1))</f>
        <v/>
      </c>
      <c r="N255" s="54">
        <f>IF(OR(B255="",H255&lt;&gt;"Previsto"),"",IF(B255&lt;TODAY(),"Atrasado",IF(B255&lt;=TODAY()+7,"Vence em 7 dias","A vencer")))</f>
        <v/>
      </c>
    </row>
    <row r="256">
      <c r="B256" s="51" t="n"/>
      <c r="C256" s="52" t="n"/>
      <c r="D256" s="52" t="n"/>
      <c r="E256" s="52" t="n"/>
      <c r="F256" s="52" t="n"/>
      <c r="G256" s="52" t="n"/>
      <c r="H256" s="52" t="n"/>
      <c r="I256" s="53" t="n"/>
      <c r="J256" s="54">
        <f>IF(D256="","",IFERROR(INDEX(CatTipo,MATCH(D256,CatNome,0)),"?"))</f>
        <v/>
      </c>
      <c r="K256" s="54">
        <f>IF(D256="","",IFERROR(INDEX(CatGrupo,MATCH(D256,CatNome,0)),"?"))</f>
        <v/>
      </c>
      <c r="L256" s="55">
        <f>IF(J256="Entrada",N(I256),IF(J256="Saída",-N(I256),0))</f>
        <v/>
      </c>
      <c r="M256" s="54">
        <f>IF(B256="",0,IF(H256="Previsto",IF(Visao="Realizado + previsto",1,0),1))</f>
        <v/>
      </c>
      <c r="N256" s="54">
        <f>IF(OR(B256="",H256&lt;&gt;"Previsto"),"",IF(B256&lt;TODAY(),"Atrasado",IF(B256&lt;=TODAY()+7,"Vence em 7 dias","A vencer")))</f>
        <v/>
      </c>
    </row>
    <row r="257">
      <c r="B257" s="51" t="n"/>
      <c r="C257" s="52" t="n"/>
      <c r="D257" s="52" t="n"/>
      <c r="E257" s="52" t="n"/>
      <c r="F257" s="52" t="n"/>
      <c r="G257" s="52" t="n"/>
      <c r="H257" s="52" t="n"/>
      <c r="I257" s="53" t="n"/>
      <c r="J257" s="54">
        <f>IF(D257="","",IFERROR(INDEX(CatTipo,MATCH(D257,CatNome,0)),"?"))</f>
        <v/>
      </c>
      <c r="K257" s="54">
        <f>IF(D257="","",IFERROR(INDEX(CatGrupo,MATCH(D257,CatNome,0)),"?"))</f>
        <v/>
      </c>
      <c r="L257" s="55">
        <f>IF(J257="Entrada",N(I257),IF(J257="Saída",-N(I257),0))</f>
        <v/>
      </c>
      <c r="M257" s="54">
        <f>IF(B257="",0,IF(H257="Previsto",IF(Visao="Realizado + previsto",1,0),1))</f>
        <v/>
      </c>
      <c r="N257" s="54">
        <f>IF(OR(B257="",H257&lt;&gt;"Previsto"),"",IF(B257&lt;TODAY(),"Atrasado",IF(B257&lt;=TODAY()+7,"Vence em 7 dias","A vencer")))</f>
        <v/>
      </c>
    </row>
    <row r="258">
      <c r="B258" s="51" t="n"/>
      <c r="C258" s="52" t="n"/>
      <c r="D258" s="52" t="n"/>
      <c r="E258" s="52" t="n"/>
      <c r="F258" s="52" t="n"/>
      <c r="G258" s="52" t="n"/>
      <c r="H258" s="52" t="n"/>
      <c r="I258" s="53" t="n"/>
      <c r="J258" s="54">
        <f>IF(D258="","",IFERROR(INDEX(CatTipo,MATCH(D258,CatNome,0)),"?"))</f>
        <v/>
      </c>
      <c r="K258" s="54">
        <f>IF(D258="","",IFERROR(INDEX(CatGrupo,MATCH(D258,CatNome,0)),"?"))</f>
        <v/>
      </c>
      <c r="L258" s="55">
        <f>IF(J258="Entrada",N(I258),IF(J258="Saída",-N(I258),0))</f>
        <v/>
      </c>
      <c r="M258" s="54">
        <f>IF(B258="",0,IF(H258="Previsto",IF(Visao="Realizado + previsto",1,0),1))</f>
        <v/>
      </c>
      <c r="N258" s="54">
        <f>IF(OR(B258="",H258&lt;&gt;"Previsto"),"",IF(B258&lt;TODAY(),"Atrasado",IF(B258&lt;=TODAY()+7,"Vence em 7 dias","A vencer")))</f>
        <v/>
      </c>
    </row>
    <row r="259">
      <c r="B259" s="51" t="n"/>
      <c r="C259" s="52" t="n"/>
      <c r="D259" s="52" t="n"/>
      <c r="E259" s="52" t="n"/>
      <c r="F259" s="52" t="n"/>
      <c r="G259" s="52" t="n"/>
      <c r="H259" s="52" t="n"/>
      <c r="I259" s="53" t="n"/>
      <c r="J259" s="54">
        <f>IF(D259="","",IFERROR(INDEX(CatTipo,MATCH(D259,CatNome,0)),"?"))</f>
        <v/>
      </c>
      <c r="K259" s="54">
        <f>IF(D259="","",IFERROR(INDEX(CatGrupo,MATCH(D259,CatNome,0)),"?"))</f>
        <v/>
      </c>
      <c r="L259" s="55">
        <f>IF(J259="Entrada",N(I259),IF(J259="Saída",-N(I259),0))</f>
        <v/>
      </c>
      <c r="M259" s="54">
        <f>IF(B259="",0,IF(H259="Previsto",IF(Visao="Realizado + previsto",1,0),1))</f>
        <v/>
      </c>
      <c r="N259" s="54">
        <f>IF(OR(B259="",H259&lt;&gt;"Previsto"),"",IF(B259&lt;TODAY(),"Atrasado",IF(B259&lt;=TODAY()+7,"Vence em 7 dias","A vencer")))</f>
        <v/>
      </c>
    </row>
    <row r="260">
      <c r="B260" s="51" t="n"/>
      <c r="C260" s="52" t="n"/>
      <c r="D260" s="52" t="n"/>
      <c r="E260" s="52" t="n"/>
      <c r="F260" s="52" t="n"/>
      <c r="G260" s="52" t="n"/>
      <c r="H260" s="52" t="n"/>
      <c r="I260" s="53" t="n"/>
      <c r="J260" s="54">
        <f>IF(D260="","",IFERROR(INDEX(CatTipo,MATCH(D260,CatNome,0)),"?"))</f>
        <v/>
      </c>
      <c r="K260" s="54">
        <f>IF(D260="","",IFERROR(INDEX(CatGrupo,MATCH(D260,CatNome,0)),"?"))</f>
        <v/>
      </c>
      <c r="L260" s="55">
        <f>IF(J260="Entrada",N(I260),IF(J260="Saída",-N(I260),0))</f>
        <v/>
      </c>
      <c r="M260" s="54">
        <f>IF(B260="",0,IF(H260="Previsto",IF(Visao="Realizado + previsto",1,0),1))</f>
        <v/>
      </c>
      <c r="N260" s="54">
        <f>IF(OR(B260="",H260&lt;&gt;"Previsto"),"",IF(B260&lt;TODAY(),"Atrasado",IF(B260&lt;=TODAY()+7,"Vence em 7 dias","A vencer")))</f>
        <v/>
      </c>
    </row>
    <row r="261">
      <c r="B261" s="51" t="n"/>
      <c r="C261" s="52" t="n"/>
      <c r="D261" s="52" t="n"/>
      <c r="E261" s="52" t="n"/>
      <c r="F261" s="52" t="n"/>
      <c r="G261" s="52" t="n"/>
      <c r="H261" s="52" t="n"/>
      <c r="I261" s="53" t="n"/>
      <c r="J261" s="54">
        <f>IF(D261="","",IFERROR(INDEX(CatTipo,MATCH(D261,CatNome,0)),"?"))</f>
        <v/>
      </c>
      <c r="K261" s="54">
        <f>IF(D261="","",IFERROR(INDEX(CatGrupo,MATCH(D261,CatNome,0)),"?"))</f>
        <v/>
      </c>
      <c r="L261" s="55">
        <f>IF(J261="Entrada",N(I261),IF(J261="Saída",-N(I261),0))</f>
        <v/>
      </c>
      <c r="M261" s="54">
        <f>IF(B261="",0,IF(H261="Previsto",IF(Visao="Realizado + previsto",1,0),1))</f>
        <v/>
      </c>
      <c r="N261" s="54">
        <f>IF(OR(B261="",H261&lt;&gt;"Previsto"),"",IF(B261&lt;TODAY(),"Atrasado",IF(B261&lt;=TODAY()+7,"Vence em 7 dias","A vencer")))</f>
        <v/>
      </c>
    </row>
    <row r="262">
      <c r="B262" s="51" t="n"/>
      <c r="C262" s="52" t="n"/>
      <c r="D262" s="52" t="n"/>
      <c r="E262" s="52" t="n"/>
      <c r="F262" s="52" t="n"/>
      <c r="G262" s="52" t="n"/>
      <c r="H262" s="52" t="n"/>
      <c r="I262" s="53" t="n"/>
      <c r="J262" s="54">
        <f>IF(D262="","",IFERROR(INDEX(CatTipo,MATCH(D262,CatNome,0)),"?"))</f>
        <v/>
      </c>
      <c r="K262" s="54">
        <f>IF(D262="","",IFERROR(INDEX(CatGrupo,MATCH(D262,CatNome,0)),"?"))</f>
        <v/>
      </c>
      <c r="L262" s="55">
        <f>IF(J262="Entrada",N(I262),IF(J262="Saída",-N(I262),0))</f>
        <v/>
      </c>
      <c r="M262" s="54">
        <f>IF(B262="",0,IF(H262="Previsto",IF(Visao="Realizado + previsto",1,0),1))</f>
        <v/>
      </c>
      <c r="N262" s="54">
        <f>IF(OR(B262="",H262&lt;&gt;"Previsto"),"",IF(B262&lt;TODAY(),"Atrasado",IF(B262&lt;=TODAY()+7,"Vence em 7 dias","A vencer")))</f>
        <v/>
      </c>
    </row>
    <row r="263">
      <c r="B263" s="51" t="n"/>
      <c r="C263" s="52" t="n"/>
      <c r="D263" s="52" t="n"/>
      <c r="E263" s="52" t="n"/>
      <c r="F263" s="52" t="n"/>
      <c r="G263" s="52" t="n"/>
      <c r="H263" s="52" t="n"/>
      <c r="I263" s="53" t="n"/>
      <c r="J263" s="54">
        <f>IF(D263="","",IFERROR(INDEX(CatTipo,MATCH(D263,CatNome,0)),"?"))</f>
        <v/>
      </c>
      <c r="K263" s="54">
        <f>IF(D263="","",IFERROR(INDEX(CatGrupo,MATCH(D263,CatNome,0)),"?"))</f>
        <v/>
      </c>
      <c r="L263" s="55">
        <f>IF(J263="Entrada",N(I263),IF(J263="Saída",-N(I263),0))</f>
        <v/>
      </c>
      <c r="M263" s="54">
        <f>IF(B263="",0,IF(H263="Previsto",IF(Visao="Realizado + previsto",1,0),1))</f>
        <v/>
      </c>
      <c r="N263" s="54">
        <f>IF(OR(B263="",H263&lt;&gt;"Previsto"),"",IF(B263&lt;TODAY(),"Atrasado",IF(B263&lt;=TODAY()+7,"Vence em 7 dias","A vencer")))</f>
        <v/>
      </c>
    </row>
    <row r="264">
      <c r="B264" s="51" t="n"/>
      <c r="C264" s="52" t="n"/>
      <c r="D264" s="52" t="n"/>
      <c r="E264" s="52" t="n"/>
      <c r="F264" s="52" t="n"/>
      <c r="G264" s="52" t="n"/>
      <c r="H264" s="52" t="n"/>
      <c r="I264" s="53" t="n"/>
      <c r="J264" s="54">
        <f>IF(D264="","",IFERROR(INDEX(CatTipo,MATCH(D264,CatNome,0)),"?"))</f>
        <v/>
      </c>
      <c r="K264" s="54">
        <f>IF(D264="","",IFERROR(INDEX(CatGrupo,MATCH(D264,CatNome,0)),"?"))</f>
        <v/>
      </c>
      <c r="L264" s="55">
        <f>IF(J264="Entrada",N(I264),IF(J264="Saída",-N(I264),0))</f>
        <v/>
      </c>
      <c r="M264" s="54">
        <f>IF(B264="",0,IF(H264="Previsto",IF(Visao="Realizado + previsto",1,0),1))</f>
        <v/>
      </c>
      <c r="N264" s="54">
        <f>IF(OR(B264="",H264&lt;&gt;"Previsto"),"",IF(B264&lt;TODAY(),"Atrasado",IF(B264&lt;=TODAY()+7,"Vence em 7 dias","A vencer")))</f>
        <v/>
      </c>
    </row>
    <row r="265">
      <c r="B265" s="51" t="n"/>
      <c r="C265" s="52" t="n"/>
      <c r="D265" s="52" t="n"/>
      <c r="E265" s="52" t="n"/>
      <c r="F265" s="52" t="n"/>
      <c r="G265" s="52" t="n"/>
      <c r="H265" s="52" t="n"/>
      <c r="I265" s="53" t="n"/>
      <c r="J265" s="54">
        <f>IF(D265="","",IFERROR(INDEX(CatTipo,MATCH(D265,CatNome,0)),"?"))</f>
        <v/>
      </c>
      <c r="K265" s="54">
        <f>IF(D265="","",IFERROR(INDEX(CatGrupo,MATCH(D265,CatNome,0)),"?"))</f>
        <v/>
      </c>
      <c r="L265" s="55">
        <f>IF(J265="Entrada",N(I265),IF(J265="Saída",-N(I265),0))</f>
        <v/>
      </c>
      <c r="M265" s="54">
        <f>IF(B265="",0,IF(H265="Previsto",IF(Visao="Realizado + previsto",1,0),1))</f>
        <v/>
      </c>
      <c r="N265" s="54">
        <f>IF(OR(B265="",H265&lt;&gt;"Previsto"),"",IF(B265&lt;TODAY(),"Atrasado",IF(B265&lt;=TODAY()+7,"Vence em 7 dias","A vencer")))</f>
        <v/>
      </c>
    </row>
    <row r="266">
      <c r="B266" s="51" t="n"/>
      <c r="C266" s="52" t="n"/>
      <c r="D266" s="52" t="n"/>
      <c r="E266" s="52" t="n"/>
      <c r="F266" s="52" t="n"/>
      <c r="G266" s="52" t="n"/>
      <c r="H266" s="52" t="n"/>
      <c r="I266" s="53" t="n"/>
      <c r="J266" s="54">
        <f>IF(D266="","",IFERROR(INDEX(CatTipo,MATCH(D266,CatNome,0)),"?"))</f>
        <v/>
      </c>
      <c r="K266" s="54">
        <f>IF(D266="","",IFERROR(INDEX(CatGrupo,MATCH(D266,CatNome,0)),"?"))</f>
        <v/>
      </c>
      <c r="L266" s="55">
        <f>IF(J266="Entrada",N(I266),IF(J266="Saída",-N(I266),0))</f>
        <v/>
      </c>
      <c r="M266" s="54">
        <f>IF(B266="",0,IF(H266="Previsto",IF(Visao="Realizado + previsto",1,0),1))</f>
        <v/>
      </c>
      <c r="N266" s="54">
        <f>IF(OR(B266="",H266&lt;&gt;"Previsto"),"",IF(B266&lt;TODAY(),"Atrasado",IF(B266&lt;=TODAY()+7,"Vence em 7 dias","A vencer")))</f>
        <v/>
      </c>
    </row>
    <row r="267">
      <c r="B267" s="51" t="n"/>
      <c r="C267" s="52" t="n"/>
      <c r="D267" s="52" t="n"/>
      <c r="E267" s="52" t="n"/>
      <c r="F267" s="52" t="n"/>
      <c r="G267" s="52" t="n"/>
      <c r="H267" s="52" t="n"/>
      <c r="I267" s="53" t="n"/>
      <c r="J267" s="54">
        <f>IF(D267="","",IFERROR(INDEX(CatTipo,MATCH(D267,CatNome,0)),"?"))</f>
        <v/>
      </c>
      <c r="K267" s="54">
        <f>IF(D267="","",IFERROR(INDEX(CatGrupo,MATCH(D267,CatNome,0)),"?"))</f>
        <v/>
      </c>
      <c r="L267" s="55">
        <f>IF(J267="Entrada",N(I267),IF(J267="Saída",-N(I267),0))</f>
        <v/>
      </c>
      <c r="M267" s="54">
        <f>IF(B267="",0,IF(H267="Previsto",IF(Visao="Realizado + previsto",1,0),1))</f>
        <v/>
      </c>
      <c r="N267" s="54">
        <f>IF(OR(B267="",H267&lt;&gt;"Previsto"),"",IF(B267&lt;TODAY(),"Atrasado",IF(B267&lt;=TODAY()+7,"Vence em 7 dias","A vencer")))</f>
        <v/>
      </c>
    </row>
    <row r="268">
      <c r="B268" s="51" t="n"/>
      <c r="C268" s="52" t="n"/>
      <c r="D268" s="52" t="n"/>
      <c r="E268" s="52" t="n"/>
      <c r="F268" s="52" t="n"/>
      <c r="G268" s="52" t="n"/>
      <c r="H268" s="52" t="n"/>
      <c r="I268" s="53" t="n"/>
      <c r="J268" s="54">
        <f>IF(D268="","",IFERROR(INDEX(CatTipo,MATCH(D268,CatNome,0)),"?"))</f>
        <v/>
      </c>
      <c r="K268" s="54">
        <f>IF(D268="","",IFERROR(INDEX(CatGrupo,MATCH(D268,CatNome,0)),"?"))</f>
        <v/>
      </c>
      <c r="L268" s="55">
        <f>IF(J268="Entrada",N(I268),IF(J268="Saída",-N(I268),0))</f>
        <v/>
      </c>
      <c r="M268" s="54">
        <f>IF(B268="",0,IF(H268="Previsto",IF(Visao="Realizado + previsto",1,0),1))</f>
        <v/>
      </c>
      <c r="N268" s="54">
        <f>IF(OR(B268="",H268&lt;&gt;"Previsto"),"",IF(B268&lt;TODAY(),"Atrasado",IF(B268&lt;=TODAY()+7,"Vence em 7 dias","A vencer")))</f>
        <v/>
      </c>
    </row>
    <row r="269">
      <c r="B269" s="51" t="n"/>
      <c r="C269" s="52" t="n"/>
      <c r="D269" s="52" t="n"/>
      <c r="E269" s="52" t="n"/>
      <c r="F269" s="52" t="n"/>
      <c r="G269" s="52" t="n"/>
      <c r="H269" s="52" t="n"/>
      <c r="I269" s="53" t="n"/>
      <c r="J269" s="54">
        <f>IF(D269="","",IFERROR(INDEX(CatTipo,MATCH(D269,CatNome,0)),"?"))</f>
        <v/>
      </c>
      <c r="K269" s="54">
        <f>IF(D269="","",IFERROR(INDEX(CatGrupo,MATCH(D269,CatNome,0)),"?"))</f>
        <v/>
      </c>
      <c r="L269" s="55">
        <f>IF(J269="Entrada",N(I269),IF(J269="Saída",-N(I269),0))</f>
        <v/>
      </c>
      <c r="M269" s="54">
        <f>IF(B269="",0,IF(H269="Previsto",IF(Visao="Realizado + previsto",1,0),1))</f>
        <v/>
      </c>
      <c r="N269" s="54">
        <f>IF(OR(B269="",H269&lt;&gt;"Previsto"),"",IF(B269&lt;TODAY(),"Atrasado",IF(B269&lt;=TODAY()+7,"Vence em 7 dias","A vencer")))</f>
        <v/>
      </c>
    </row>
    <row r="270">
      <c r="B270" s="51" t="n"/>
      <c r="C270" s="52" t="n"/>
      <c r="D270" s="52" t="n"/>
      <c r="E270" s="52" t="n"/>
      <c r="F270" s="52" t="n"/>
      <c r="G270" s="52" t="n"/>
      <c r="H270" s="52" t="n"/>
      <c r="I270" s="53" t="n"/>
      <c r="J270" s="54">
        <f>IF(D270="","",IFERROR(INDEX(CatTipo,MATCH(D270,CatNome,0)),"?"))</f>
        <v/>
      </c>
      <c r="K270" s="54">
        <f>IF(D270="","",IFERROR(INDEX(CatGrupo,MATCH(D270,CatNome,0)),"?"))</f>
        <v/>
      </c>
      <c r="L270" s="55">
        <f>IF(J270="Entrada",N(I270),IF(J270="Saída",-N(I270),0))</f>
        <v/>
      </c>
      <c r="M270" s="54">
        <f>IF(B270="",0,IF(H270="Previsto",IF(Visao="Realizado + previsto",1,0),1))</f>
        <v/>
      </c>
      <c r="N270" s="54">
        <f>IF(OR(B270="",H270&lt;&gt;"Previsto"),"",IF(B270&lt;TODAY(),"Atrasado",IF(B270&lt;=TODAY()+7,"Vence em 7 dias","A vencer")))</f>
        <v/>
      </c>
    </row>
    <row r="271">
      <c r="B271" s="51" t="n"/>
      <c r="C271" s="52" t="n"/>
      <c r="D271" s="52" t="n"/>
      <c r="E271" s="52" t="n"/>
      <c r="F271" s="52" t="n"/>
      <c r="G271" s="52" t="n"/>
      <c r="H271" s="52" t="n"/>
      <c r="I271" s="53" t="n"/>
      <c r="J271" s="54">
        <f>IF(D271="","",IFERROR(INDEX(CatTipo,MATCH(D271,CatNome,0)),"?"))</f>
        <v/>
      </c>
      <c r="K271" s="54">
        <f>IF(D271="","",IFERROR(INDEX(CatGrupo,MATCH(D271,CatNome,0)),"?"))</f>
        <v/>
      </c>
      <c r="L271" s="55">
        <f>IF(J271="Entrada",N(I271),IF(J271="Saída",-N(I271),0))</f>
        <v/>
      </c>
      <c r="M271" s="54">
        <f>IF(B271="",0,IF(H271="Previsto",IF(Visao="Realizado + previsto",1,0),1))</f>
        <v/>
      </c>
      <c r="N271" s="54">
        <f>IF(OR(B271="",H271&lt;&gt;"Previsto"),"",IF(B271&lt;TODAY(),"Atrasado",IF(B271&lt;=TODAY()+7,"Vence em 7 dias","A vencer")))</f>
        <v/>
      </c>
    </row>
    <row r="272">
      <c r="B272" s="51" t="n"/>
      <c r="C272" s="52" t="n"/>
      <c r="D272" s="52" t="n"/>
      <c r="E272" s="52" t="n"/>
      <c r="F272" s="52" t="n"/>
      <c r="G272" s="52" t="n"/>
      <c r="H272" s="52" t="n"/>
      <c r="I272" s="53" t="n"/>
      <c r="J272" s="54">
        <f>IF(D272="","",IFERROR(INDEX(CatTipo,MATCH(D272,CatNome,0)),"?"))</f>
        <v/>
      </c>
      <c r="K272" s="54">
        <f>IF(D272="","",IFERROR(INDEX(CatGrupo,MATCH(D272,CatNome,0)),"?"))</f>
        <v/>
      </c>
      <c r="L272" s="55">
        <f>IF(J272="Entrada",N(I272),IF(J272="Saída",-N(I272),0))</f>
        <v/>
      </c>
      <c r="M272" s="54">
        <f>IF(B272="",0,IF(H272="Previsto",IF(Visao="Realizado + previsto",1,0),1))</f>
        <v/>
      </c>
      <c r="N272" s="54">
        <f>IF(OR(B272="",H272&lt;&gt;"Previsto"),"",IF(B272&lt;TODAY(),"Atrasado",IF(B272&lt;=TODAY()+7,"Vence em 7 dias","A vencer")))</f>
        <v/>
      </c>
    </row>
    <row r="273">
      <c r="B273" s="51" t="n"/>
      <c r="C273" s="52" t="n"/>
      <c r="D273" s="52" t="n"/>
      <c r="E273" s="52" t="n"/>
      <c r="F273" s="52" t="n"/>
      <c r="G273" s="52" t="n"/>
      <c r="H273" s="52" t="n"/>
      <c r="I273" s="53" t="n"/>
      <c r="J273" s="54">
        <f>IF(D273="","",IFERROR(INDEX(CatTipo,MATCH(D273,CatNome,0)),"?"))</f>
        <v/>
      </c>
      <c r="K273" s="54">
        <f>IF(D273="","",IFERROR(INDEX(CatGrupo,MATCH(D273,CatNome,0)),"?"))</f>
        <v/>
      </c>
      <c r="L273" s="55">
        <f>IF(J273="Entrada",N(I273),IF(J273="Saída",-N(I273),0))</f>
        <v/>
      </c>
      <c r="M273" s="54">
        <f>IF(B273="",0,IF(H273="Previsto",IF(Visao="Realizado + previsto",1,0),1))</f>
        <v/>
      </c>
      <c r="N273" s="54">
        <f>IF(OR(B273="",H273&lt;&gt;"Previsto"),"",IF(B273&lt;TODAY(),"Atrasado",IF(B273&lt;=TODAY()+7,"Vence em 7 dias","A vencer")))</f>
        <v/>
      </c>
    </row>
    <row r="274">
      <c r="B274" s="51" t="n"/>
      <c r="C274" s="52" t="n"/>
      <c r="D274" s="52" t="n"/>
      <c r="E274" s="52" t="n"/>
      <c r="F274" s="52" t="n"/>
      <c r="G274" s="52" t="n"/>
      <c r="H274" s="52" t="n"/>
      <c r="I274" s="53" t="n"/>
      <c r="J274" s="54">
        <f>IF(D274="","",IFERROR(INDEX(CatTipo,MATCH(D274,CatNome,0)),"?"))</f>
        <v/>
      </c>
      <c r="K274" s="54">
        <f>IF(D274="","",IFERROR(INDEX(CatGrupo,MATCH(D274,CatNome,0)),"?"))</f>
        <v/>
      </c>
      <c r="L274" s="55">
        <f>IF(J274="Entrada",N(I274),IF(J274="Saída",-N(I274),0))</f>
        <v/>
      </c>
      <c r="M274" s="54">
        <f>IF(B274="",0,IF(H274="Previsto",IF(Visao="Realizado + previsto",1,0),1))</f>
        <v/>
      </c>
      <c r="N274" s="54">
        <f>IF(OR(B274="",H274&lt;&gt;"Previsto"),"",IF(B274&lt;TODAY(),"Atrasado",IF(B274&lt;=TODAY()+7,"Vence em 7 dias","A vencer")))</f>
        <v/>
      </c>
    </row>
    <row r="275">
      <c r="B275" s="51" t="n"/>
      <c r="C275" s="52" t="n"/>
      <c r="D275" s="52" t="n"/>
      <c r="E275" s="52" t="n"/>
      <c r="F275" s="52" t="n"/>
      <c r="G275" s="52" t="n"/>
      <c r="H275" s="52" t="n"/>
      <c r="I275" s="53" t="n"/>
      <c r="J275" s="54">
        <f>IF(D275="","",IFERROR(INDEX(CatTipo,MATCH(D275,CatNome,0)),"?"))</f>
        <v/>
      </c>
      <c r="K275" s="54">
        <f>IF(D275="","",IFERROR(INDEX(CatGrupo,MATCH(D275,CatNome,0)),"?"))</f>
        <v/>
      </c>
      <c r="L275" s="55">
        <f>IF(J275="Entrada",N(I275),IF(J275="Saída",-N(I275),0))</f>
        <v/>
      </c>
      <c r="M275" s="54">
        <f>IF(B275="",0,IF(H275="Previsto",IF(Visao="Realizado + previsto",1,0),1))</f>
        <v/>
      </c>
      <c r="N275" s="54">
        <f>IF(OR(B275="",H275&lt;&gt;"Previsto"),"",IF(B275&lt;TODAY(),"Atrasado",IF(B275&lt;=TODAY()+7,"Vence em 7 dias","A vencer")))</f>
        <v/>
      </c>
    </row>
    <row r="276">
      <c r="B276" s="51" t="n"/>
      <c r="C276" s="52" t="n"/>
      <c r="D276" s="52" t="n"/>
      <c r="E276" s="52" t="n"/>
      <c r="F276" s="52" t="n"/>
      <c r="G276" s="52" t="n"/>
      <c r="H276" s="52" t="n"/>
      <c r="I276" s="53" t="n"/>
      <c r="J276" s="54">
        <f>IF(D276="","",IFERROR(INDEX(CatTipo,MATCH(D276,CatNome,0)),"?"))</f>
        <v/>
      </c>
      <c r="K276" s="54">
        <f>IF(D276="","",IFERROR(INDEX(CatGrupo,MATCH(D276,CatNome,0)),"?"))</f>
        <v/>
      </c>
      <c r="L276" s="55">
        <f>IF(J276="Entrada",N(I276),IF(J276="Saída",-N(I276),0))</f>
        <v/>
      </c>
      <c r="M276" s="54">
        <f>IF(B276="",0,IF(H276="Previsto",IF(Visao="Realizado + previsto",1,0),1))</f>
        <v/>
      </c>
      <c r="N276" s="54">
        <f>IF(OR(B276="",H276&lt;&gt;"Previsto"),"",IF(B276&lt;TODAY(),"Atrasado",IF(B276&lt;=TODAY()+7,"Vence em 7 dias","A vencer")))</f>
        <v/>
      </c>
    </row>
    <row r="277">
      <c r="B277" s="51" t="n"/>
      <c r="C277" s="52" t="n"/>
      <c r="D277" s="52" t="n"/>
      <c r="E277" s="52" t="n"/>
      <c r="F277" s="52" t="n"/>
      <c r="G277" s="52" t="n"/>
      <c r="H277" s="52" t="n"/>
      <c r="I277" s="53" t="n"/>
      <c r="J277" s="54">
        <f>IF(D277="","",IFERROR(INDEX(CatTipo,MATCH(D277,CatNome,0)),"?"))</f>
        <v/>
      </c>
      <c r="K277" s="54">
        <f>IF(D277="","",IFERROR(INDEX(CatGrupo,MATCH(D277,CatNome,0)),"?"))</f>
        <v/>
      </c>
      <c r="L277" s="55">
        <f>IF(J277="Entrada",N(I277),IF(J277="Saída",-N(I277),0))</f>
        <v/>
      </c>
      <c r="M277" s="54">
        <f>IF(B277="",0,IF(H277="Previsto",IF(Visao="Realizado + previsto",1,0),1))</f>
        <v/>
      </c>
      <c r="N277" s="54">
        <f>IF(OR(B277="",H277&lt;&gt;"Previsto"),"",IF(B277&lt;TODAY(),"Atrasado",IF(B277&lt;=TODAY()+7,"Vence em 7 dias","A vencer")))</f>
        <v/>
      </c>
    </row>
    <row r="278">
      <c r="B278" s="51" t="n"/>
      <c r="C278" s="52" t="n"/>
      <c r="D278" s="52" t="n"/>
      <c r="E278" s="52" t="n"/>
      <c r="F278" s="52" t="n"/>
      <c r="G278" s="52" t="n"/>
      <c r="H278" s="52" t="n"/>
      <c r="I278" s="53" t="n"/>
      <c r="J278" s="54">
        <f>IF(D278="","",IFERROR(INDEX(CatTipo,MATCH(D278,CatNome,0)),"?"))</f>
        <v/>
      </c>
      <c r="K278" s="54">
        <f>IF(D278="","",IFERROR(INDEX(CatGrupo,MATCH(D278,CatNome,0)),"?"))</f>
        <v/>
      </c>
      <c r="L278" s="55">
        <f>IF(J278="Entrada",N(I278),IF(J278="Saída",-N(I278),0))</f>
        <v/>
      </c>
      <c r="M278" s="54">
        <f>IF(B278="",0,IF(H278="Previsto",IF(Visao="Realizado + previsto",1,0),1))</f>
        <v/>
      </c>
      <c r="N278" s="54">
        <f>IF(OR(B278="",H278&lt;&gt;"Previsto"),"",IF(B278&lt;TODAY(),"Atrasado",IF(B278&lt;=TODAY()+7,"Vence em 7 dias","A vencer")))</f>
        <v/>
      </c>
    </row>
    <row r="279">
      <c r="B279" s="51" t="n"/>
      <c r="C279" s="52" t="n"/>
      <c r="D279" s="52" t="n"/>
      <c r="E279" s="52" t="n"/>
      <c r="F279" s="52" t="n"/>
      <c r="G279" s="52" t="n"/>
      <c r="H279" s="52" t="n"/>
      <c r="I279" s="53" t="n"/>
      <c r="J279" s="54">
        <f>IF(D279="","",IFERROR(INDEX(CatTipo,MATCH(D279,CatNome,0)),"?"))</f>
        <v/>
      </c>
      <c r="K279" s="54">
        <f>IF(D279="","",IFERROR(INDEX(CatGrupo,MATCH(D279,CatNome,0)),"?"))</f>
        <v/>
      </c>
      <c r="L279" s="55">
        <f>IF(J279="Entrada",N(I279),IF(J279="Saída",-N(I279),0))</f>
        <v/>
      </c>
      <c r="M279" s="54">
        <f>IF(B279="",0,IF(H279="Previsto",IF(Visao="Realizado + previsto",1,0),1))</f>
        <v/>
      </c>
      <c r="N279" s="54">
        <f>IF(OR(B279="",H279&lt;&gt;"Previsto"),"",IF(B279&lt;TODAY(),"Atrasado",IF(B279&lt;=TODAY()+7,"Vence em 7 dias","A vencer")))</f>
        <v/>
      </c>
    </row>
    <row r="280">
      <c r="B280" s="51" t="n"/>
      <c r="C280" s="52" t="n"/>
      <c r="D280" s="52" t="n"/>
      <c r="E280" s="52" t="n"/>
      <c r="F280" s="52" t="n"/>
      <c r="G280" s="52" t="n"/>
      <c r="H280" s="52" t="n"/>
      <c r="I280" s="53" t="n"/>
      <c r="J280" s="54">
        <f>IF(D280="","",IFERROR(INDEX(CatTipo,MATCH(D280,CatNome,0)),"?"))</f>
        <v/>
      </c>
      <c r="K280" s="54">
        <f>IF(D280="","",IFERROR(INDEX(CatGrupo,MATCH(D280,CatNome,0)),"?"))</f>
        <v/>
      </c>
      <c r="L280" s="55">
        <f>IF(J280="Entrada",N(I280),IF(J280="Saída",-N(I280),0))</f>
        <v/>
      </c>
      <c r="M280" s="54">
        <f>IF(B280="",0,IF(H280="Previsto",IF(Visao="Realizado + previsto",1,0),1))</f>
        <v/>
      </c>
      <c r="N280" s="54">
        <f>IF(OR(B280="",H280&lt;&gt;"Previsto"),"",IF(B280&lt;TODAY(),"Atrasado",IF(B280&lt;=TODAY()+7,"Vence em 7 dias","A vencer")))</f>
        <v/>
      </c>
    </row>
    <row r="281">
      <c r="B281" s="51" t="n"/>
      <c r="C281" s="52" t="n"/>
      <c r="D281" s="52" t="n"/>
      <c r="E281" s="52" t="n"/>
      <c r="F281" s="52" t="n"/>
      <c r="G281" s="52" t="n"/>
      <c r="H281" s="52" t="n"/>
      <c r="I281" s="53" t="n"/>
      <c r="J281" s="54">
        <f>IF(D281="","",IFERROR(INDEX(CatTipo,MATCH(D281,CatNome,0)),"?"))</f>
        <v/>
      </c>
      <c r="K281" s="54">
        <f>IF(D281="","",IFERROR(INDEX(CatGrupo,MATCH(D281,CatNome,0)),"?"))</f>
        <v/>
      </c>
      <c r="L281" s="55">
        <f>IF(J281="Entrada",N(I281),IF(J281="Saída",-N(I281),0))</f>
        <v/>
      </c>
      <c r="M281" s="54">
        <f>IF(B281="",0,IF(H281="Previsto",IF(Visao="Realizado + previsto",1,0),1))</f>
        <v/>
      </c>
      <c r="N281" s="54">
        <f>IF(OR(B281="",H281&lt;&gt;"Previsto"),"",IF(B281&lt;TODAY(),"Atrasado",IF(B281&lt;=TODAY()+7,"Vence em 7 dias","A vencer")))</f>
        <v/>
      </c>
    </row>
    <row r="282">
      <c r="B282" s="51" t="n"/>
      <c r="C282" s="52" t="n"/>
      <c r="D282" s="52" t="n"/>
      <c r="E282" s="52" t="n"/>
      <c r="F282" s="52" t="n"/>
      <c r="G282" s="52" t="n"/>
      <c r="H282" s="52" t="n"/>
      <c r="I282" s="53" t="n"/>
      <c r="J282" s="54">
        <f>IF(D282="","",IFERROR(INDEX(CatTipo,MATCH(D282,CatNome,0)),"?"))</f>
        <v/>
      </c>
      <c r="K282" s="54">
        <f>IF(D282="","",IFERROR(INDEX(CatGrupo,MATCH(D282,CatNome,0)),"?"))</f>
        <v/>
      </c>
      <c r="L282" s="55">
        <f>IF(J282="Entrada",N(I282),IF(J282="Saída",-N(I282),0))</f>
        <v/>
      </c>
      <c r="M282" s="54">
        <f>IF(B282="",0,IF(H282="Previsto",IF(Visao="Realizado + previsto",1,0),1))</f>
        <v/>
      </c>
      <c r="N282" s="54">
        <f>IF(OR(B282="",H282&lt;&gt;"Previsto"),"",IF(B282&lt;TODAY(),"Atrasado",IF(B282&lt;=TODAY()+7,"Vence em 7 dias","A vencer")))</f>
        <v/>
      </c>
    </row>
    <row r="283">
      <c r="B283" s="51" t="n"/>
      <c r="C283" s="52" t="n"/>
      <c r="D283" s="52" t="n"/>
      <c r="E283" s="52" t="n"/>
      <c r="F283" s="52" t="n"/>
      <c r="G283" s="52" t="n"/>
      <c r="H283" s="52" t="n"/>
      <c r="I283" s="53" t="n"/>
      <c r="J283" s="54">
        <f>IF(D283="","",IFERROR(INDEX(CatTipo,MATCH(D283,CatNome,0)),"?"))</f>
        <v/>
      </c>
      <c r="K283" s="54">
        <f>IF(D283="","",IFERROR(INDEX(CatGrupo,MATCH(D283,CatNome,0)),"?"))</f>
        <v/>
      </c>
      <c r="L283" s="55">
        <f>IF(J283="Entrada",N(I283),IF(J283="Saída",-N(I283),0))</f>
        <v/>
      </c>
      <c r="M283" s="54">
        <f>IF(B283="",0,IF(H283="Previsto",IF(Visao="Realizado + previsto",1,0),1))</f>
        <v/>
      </c>
      <c r="N283" s="54">
        <f>IF(OR(B283="",H283&lt;&gt;"Previsto"),"",IF(B283&lt;TODAY(),"Atrasado",IF(B283&lt;=TODAY()+7,"Vence em 7 dias","A vencer")))</f>
        <v/>
      </c>
    </row>
    <row r="284">
      <c r="B284" s="51" t="n"/>
      <c r="C284" s="52" t="n"/>
      <c r="D284" s="52" t="n"/>
      <c r="E284" s="52" t="n"/>
      <c r="F284" s="52" t="n"/>
      <c r="G284" s="52" t="n"/>
      <c r="H284" s="52" t="n"/>
      <c r="I284" s="53" t="n"/>
      <c r="J284" s="54">
        <f>IF(D284="","",IFERROR(INDEX(CatTipo,MATCH(D284,CatNome,0)),"?"))</f>
        <v/>
      </c>
      <c r="K284" s="54">
        <f>IF(D284="","",IFERROR(INDEX(CatGrupo,MATCH(D284,CatNome,0)),"?"))</f>
        <v/>
      </c>
      <c r="L284" s="55">
        <f>IF(J284="Entrada",N(I284),IF(J284="Saída",-N(I284),0))</f>
        <v/>
      </c>
      <c r="M284" s="54">
        <f>IF(B284="",0,IF(H284="Previsto",IF(Visao="Realizado + previsto",1,0),1))</f>
        <v/>
      </c>
      <c r="N284" s="54">
        <f>IF(OR(B284="",H284&lt;&gt;"Previsto"),"",IF(B284&lt;TODAY(),"Atrasado",IF(B284&lt;=TODAY()+7,"Vence em 7 dias","A vencer")))</f>
        <v/>
      </c>
    </row>
    <row r="285">
      <c r="B285" s="51" t="n"/>
      <c r="C285" s="52" t="n"/>
      <c r="D285" s="52" t="n"/>
      <c r="E285" s="52" t="n"/>
      <c r="F285" s="52" t="n"/>
      <c r="G285" s="52" t="n"/>
      <c r="H285" s="52" t="n"/>
      <c r="I285" s="53" t="n"/>
      <c r="J285" s="54">
        <f>IF(D285="","",IFERROR(INDEX(CatTipo,MATCH(D285,CatNome,0)),"?"))</f>
        <v/>
      </c>
      <c r="K285" s="54">
        <f>IF(D285="","",IFERROR(INDEX(CatGrupo,MATCH(D285,CatNome,0)),"?"))</f>
        <v/>
      </c>
      <c r="L285" s="55">
        <f>IF(J285="Entrada",N(I285),IF(J285="Saída",-N(I285),0))</f>
        <v/>
      </c>
      <c r="M285" s="54">
        <f>IF(B285="",0,IF(H285="Previsto",IF(Visao="Realizado + previsto",1,0),1))</f>
        <v/>
      </c>
      <c r="N285" s="54">
        <f>IF(OR(B285="",H285&lt;&gt;"Previsto"),"",IF(B285&lt;TODAY(),"Atrasado",IF(B285&lt;=TODAY()+7,"Vence em 7 dias","A vencer")))</f>
        <v/>
      </c>
    </row>
    <row r="286">
      <c r="B286" s="51" t="n"/>
      <c r="C286" s="52" t="n"/>
      <c r="D286" s="52" t="n"/>
      <c r="E286" s="52" t="n"/>
      <c r="F286" s="52" t="n"/>
      <c r="G286" s="52" t="n"/>
      <c r="H286" s="52" t="n"/>
      <c r="I286" s="53" t="n"/>
      <c r="J286" s="54">
        <f>IF(D286="","",IFERROR(INDEX(CatTipo,MATCH(D286,CatNome,0)),"?"))</f>
        <v/>
      </c>
      <c r="K286" s="54">
        <f>IF(D286="","",IFERROR(INDEX(CatGrupo,MATCH(D286,CatNome,0)),"?"))</f>
        <v/>
      </c>
      <c r="L286" s="55">
        <f>IF(J286="Entrada",N(I286),IF(J286="Saída",-N(I286),0))</f>
        <v/>
      </c>
      <c r="M286" s="54">
        <f>IF(B286="",0,IF(H286="Previsto",IF(Visao="Realizado + previsto",1,0),1))</f>
        <v/>
      </c>
      <c r="N286" s="54">
        <f>IF(OR(B286="",H286&lt;&gt;"Previsto"),"",IF(B286&lt;TODAY(),"Atrasado",IF(B286&lt;=TODAY()+7,"Vence em 7 dias","A vencer")))</f>
        <v/>
      </c>
    </row>
    <row r="287">
      <c r="B287" s="51" t="n"/>
      <c r="C287" s="52" t="n"/>
      <c r="D287" s="52" t="n"/>
      <c r="E287" s="52" t="n"/>
      <c r="F287" s="52" t="n"/>
      <c r="G287" s="52" t="n"/>
      <c r="H287" s="52" t="n"/>
      <c r="I287" s="53" t="n"/>
      <c r="J287" s="54">
        <f>IF(D287="","",IFERROR(INDEX(CatTipo,MATCH(D287,CatNome,0)),"?"))</f>
        <v/>
      </c>
      <c r="K287" s="54">
        <f>IF(D287="","",IFERROR(INDEX(CatGrupo,MATCH(D287,CatNome,0)),"?"))</f>
        <v/>
      </c>
      <c r="L287" s="55">
        <f>IF(J287="Entrada",N(I287),IF(J287="Saída",-N(I287),0))</f>
        <v/>
      </c>
      <c r="M287" s="54">
        <f>IF(B287="",0,IF(H287="Previsto",IF(Visao="Realizado + previsto",1,0),1))</f>
        <v/>
      </c>
      <c r="N287" s="54">
        <f>IF(OR(B287="",H287&lt;&gt;"Previsto"),"",IF(B287&lt;TODAY(),"Atrasado",IF(B287&lt;=TODAY()+7,"Vence em 7 dias","A vencer")))</f>
        <v/>
      </c>
    </row>
    <row r="288">
      <c r="B288" s="51" t="n"/>
      <c r="C288" s="52" t="n"/>
      <c r="D288" s="52" t="n"/>
      <c r="E288" s="52" t="n"/>
      <c r="F288" s="52" t="n"/>
      <c r="G288" s="52" t="n"/>
      <c r="H288" s="52" t="n"/>
      <c r="I288" s="53" t="n"/>
      <c r="J288" s="54">
        <f>IF(D288="","",IFERROR(INDEX(CatTipo,MATCH(D288,CatNome,0)),"?"))</f>
        <v/>
      </c>
      <c r="K288" s="54">
        <f>IF(D288="","",IFERROR(INDEX(CatGrupo,MATCH(D288,CatNome,0)),"?"))</f>
        <v/>
      </c>
      <c r="L288" s="55">
        <f>IF(J288="Entrada",N(I288),IF(J288="Saída",-N(I288),0))</f>
        <v/>
      </c>
      <c r="M288" s="54">
        <f>IF(B288="",0,IF(H288="Previsto",IF(Visao="Realizado + previsto",1,0),1))</f>
        <v/>
      </c>
      <c r="N288" s="54">
        <f>IF(OR(B288="",H288&lt;&gt;"Previsto"),"",IF(B288&lt;TODAY(),"Atrasado",IF(B288&lt;=TODAY()+7,"Vence em 7 dias","A vencer")))</f>
        <v/>
      </c>
    </row>
    <row r="289">
      <c r="B289" s="51" t="n"/>
      <c r="C289" s="52" t="n"/>
      <c r="D289" s="52" t="n"/>
      <c r="E289" s="52" t="n"/>
      <c r="F289" s="52" t="n"/>
      <c r="G289" s="52" t="n"/>
      <c r="H289" s="52" t="n"/>
      <c r="I289" s="53" t="n"/>
      <c r="J289" s="54">
        <f>IF(D289="","",IFERROR(INDEX(CatTipo,MATCH(D289,CatNome,0)),"?"))</f>
        <v/>
      </c>
      <c r="K289" s="54">
        <f>IF(D289="","",IFERROR(INDEX(CatGrupo,MATCH(D289,CatNome,0)),"?"))</f>
        <v/>
      </c>
      <c r="L289" s="55">
        <f>IF(J289="Entrada",N(I289),IF(J289="Saída",-N(I289),0))</f>
        <v/>
      </c>
      <c r="M289" s="54">
        <f>IF(B289="",0,IF(H289="Previsto",IF(Visao="Realizado + previsto",1,0),1))</f>
        <v/>
      </c>
      <c r="N289" s="54">
        <f>IF(OR(B289="",H289&lt;&gt;"Previsto"),"",IF(B289&lt;TODAY(),"Atrasado",IF(B289&lt;=TODAY()+7,"Vence em 7 dias","A vencer")))</f>
        <v/>
      </c>
    </row>
    <row r="290">
      <c r="B290" s="51" t="n"/>
      <c r="C290" s="52" t="n"/>
      <c r="D290" s="52" t="n"/>
      <c r="E290" s="52" t="n"/>
      <c r="F290" s="52" t="n"/>
      <c r="G290" s="52" t="n"/>
      <c r="H290" s="52" t="n"/>
      <c r="I290" s="53" t="n"/>
      <c r="J290" s="54">
        <f>IF(D290="","",IFERROR(INDEX(CatTipo,MATCH(D290,CatNome,0)),"?"))</f>
        <v/>
      </c>
      <c r="K290" s="54">
        <f>IF(D290="","",IFERROR(INDEX(CatGrupo,MATCH(D290,CatNome,0)),"?"))</f>
        <v/>
      </c>
      <c r="L290" s="55">
        <f>IF(J290="Entrada",N(I290),IF(J290="Saída",-N(I290),0))</f>
        <v/>
      </c>
      <c r="M290" s="54">
        <f>IF(B290="",0,IF(H290="Previsto",IF(Visao="Realizado + previsto",1,0),1))</f>
        <v/>
      </c>
      <c r="N290" s="54">
        <f>IF(OR(B290="",H290&lt;&gt;"Previsto"),"",IF(B290&lt;TODAY(),"Atrasado",IF(B290&lt;=TODAY()+7,"Vence em 7 dias","A vencer")))</f>
        <v/>
      </c>
    </row>
    <row r="291">
      <c r="B291" s="51" t="n"/>
      <c r="C291" s="52" t="n"/>
      <c r="D291" s="52" t="n"/>
      <c r="E291" s="52" t="n"/>
      <c r="F291" s="52" t="n"/>
      <c r="G291" s="52" t="n"/>
      <c r="H291" s="52" t="n"/>
      <c r="I291" s="53" t="n"/>
      <c r="J291" s="54">
        <f>IF(D291="","",IFERROR(INDEX(CatTipo,MATCH(D291,CatNome,0)),"?"))</f>
        <v/>
      </c>
      <c r="K291" s="54">
        <f>IF(D291="","",IFERROR(INDEX(CatGrupo,MATCH(D291,CatNome,0)),"?"))</f>
        <v/>
      </c>
      <c r="L291" s="55">
        <f>IF(J291="Entrada",N(I291),IF(J291="Saída",-N(I291),0))</f>
        <v/>
      </c>
      <c r="M291" s="54">
        <f>IF(B291="",0,IF(H291="Previsto",IF(Visao="Realizado + previsto",1,0),1))</f>
        <v/>
      </c>
      <c r="N291" s="54">
        <f>IF(OR(B291="",H291&lt;&gt;"Previsto"),"",IF(B291&lt;TODAY(),"Atrasado",IF(B291&lt;=TODAY()+7,"Vence em 7 dias","A vencer")))</f>
        <v/>
      </c>
    </row>
    <row r="292">
      <c r="B292" s="51" t="n"/>
      <c r="C292" s="52" t="n"/>
      <c r="D292" s="52" t="n"/>
      <c r="E292" s="52" t="n"/>
      <c r="F292" s="52" t="n"/>
      <c r="G292" s="52" t="n"/>
      <c r="H292" s="52" t="n"/>
      <c r="I292" s="53" t="n"/>
      <c r="J292" s="54">
        <f>IF(D292="","",IFERROR(INDEX(CatTipo,MATCH(D292,CatNome,0)),"?"))</f>
        <v/>
      </c>
      <c r="K292" s="54">
        <f>IF(D292="","",IFERROR(INDEX(CatGrupo,MATCH(D292,CatNome,0)),"?"))</f>
        <v/>
      </c>
      <c r="L292" s="55">
        <f>IF(J292="Entrada",N(I292),IF(J292="Saída",-N(I292),0))</f>
        <v/>
      </c>
      <c r="M292" s="54">
        <f>IF(B292="",0,IF(H292="Previsto",IF(Visao="Realizado + previsto",1,0),1))</f>
        <v/>
      </c>
      <c r="N292" s="54">
        <f>IF(OR(B292="",H292&lt;&gt;"Previsto"),"",IF(B292&lt;TODAY(),"Atrasado",IF(B292&lt;=TODAY()+7,"Vence em 7 dias","A vencer")))</f>
        <v/>
      </c>
    </row>
    <row r="293">
      <c r="B293" s="51" t="n"/>
      <c r="C293" s="52" t="n"/>
      <c r="D293" s="52" t="n"/>
      <c r="E293" s="52" t="n"/>
      <c r="F293" s="52" t="n"/>
      <c r="G293" s="52" t="n"/>
      <c r="H293" s="52" t="n"/>
      <c r="I293" s="53" t="n"/>
      <c r="J293" s="54">
        <f>IF(D293="","",IFERROR(INDEX(CatTipo,MATCH(D293,CatNome,0)),"?"))</f>
        <v/>
      </c>
      <c r="K293" s="54">
        <f>IF(D293="","",IFERROR(INDEX(CatGrupo,MATCH(D293,CatNome,0)),"?"))</f>
        <v/>
      </c>
      <c r="L293" s="55">
        <f>IF(J293="Entrada",N(I293),IF(J293="Saída",-N(I293),0))</f>
        <v/>
      </c>
      <c r="M293" s="54">
        <f>IF(B293="",0,IF(H293="Previsto",IF(Visao="Realizado + previsto",1,0),1))</f>
        <v/>
      </c>
      <c r="N293" s="54">
        <f>IF(OR(B293="",H293&lt;&gt;"Previsto"),"",IF(B293&lt;TODAY(),"Atrasado",IF(B293&lt;=TODAY()+7,"Vence em 7 dias","A vencer")))</f>
        <v/>
      </c>
    </row>
    <row r="294">
      <c r="B294" s="51" t="n"/>
      <c r="C294" s="52" t="n"/>
      <c r="D294" s="52" t="n"/>
      <c r="E294" s="52" t="n"/>
      <c r="F294" s="52" t="n"/>
      <c r="G294" s="52" t="n"/>
      <c r="H294" s="52" t="n"/>
      <c r="I294" s="53" t="n"/>
      <c r="J294" s="54">
        <f>IF(D294="","",IFERROR(INDEX(CatTipo,MATCH(D294,CatNome,0)),"?"))</f>
        <v/>
      </c>
      <c r="K294" s="54">
        <f>IF(D294="","",IFERROR(INDEX(CatGrupo,MATCH(D294,CatNome,0)),"?"))</f>
        <v/>
      </c>
      <c r="L294" s="55">
        <f>IF(J294="Entrada",N(I294),IF(J294="Saída",-N(I294),0))</f>
        <v/>
      </c>
      <c r="M294" s="54">
        <f>IF(B294="",0,IF(H294="Previsto",IF(Visao="Realizado + previsto",1,0),1))</f>
        <v/>
      </c>
      <c r="N294" s="54">
        <f>IF(OR(B294="",H294&lt;&gt;"Previsto"),"",IF(B294&lt;TODAY(),"Atrasado",IF(B294&lt;=TODAY()+7,"Vence em 7 dias","A vencer")))</f>
        <v/>
      </c>
    </row>
    <row r="295">
      <c r="B295" s="51" t="n"/>
      <c r="C295" s="52" t="n"/>
      <c r="D295" s="52" t="n"/>
      <c r="E295" s="52" t="n"/>
      <c r="F295" s="52" t="n"/>
      <c r="G295" s="52" t="n"/>
      <c r="H295" s="52" t="n"/>
      <c r="I295" s="53" t="n"/>
      <c r="J295" s="54">
        <f>IF(D295="","",IFERROR(INDEX(CatTipo,MATCH(D295,CatNome,0)),"?"))</f>
        <v/>
      </c>
      <c r="K295" s="54">
        <f>IF(D295="","",IFERROR(INDEX(CatGrupo,MATCH(D295,CatNome,0)),"?"))</f>
        <v/>
      </c>
      <c r="L295" s="55">
        <f>IF(J295="Entrada",N(I295),IF(J295="Saída",-N(I295),0))</f>
        <v/>
      </c>
      <c r="M295" s="54">
        <f>IF(B295="",0,IF(H295="Previsto",IF(Visao="Realizado + previsto",1,0),1))</f>
        <v/>
      </c>
      <c r="N295" s="54">
        <f>IF(OR(B295="",H295&lt;&gt;"Previsto"),"",IF(B295&lt;TODAY(),"Atrasado",IF(B295&lt;=TODAY()+7,"Vence em 7 dias","A vencer")))</f>
        <v/>
      </c>
    </row>
    <row r="296">
      <c r="B296" s="51" t="n"/>
      <c r="C296" s="52" t="n"/>
      <c r="D296" s="52" t="n"/>
      <c r="E296" s="52" t="n"/>
      <c r="F296" s="52" t="n"/>
      <c r="G296" s="52" t="n"/>
      <c r="H296" s="52" t="n"/>
      <c r="I296" s="53" t="n"/>
      <c r="J296" s="54">
        <f>IF(D296="","",IFERROR(INDEX(CatTipo,MATCH(D296,CatNome,0)),"?"))</f>
        <v/>
      </c>
      <c r="K296" s="54">
        <f>IF(D296="","",IFERROR(INDEX(CatGrupo,MATCH(D296,CatNome,0)),"?"))</f>
        <v/>
      </c>
      <c r="L296" s="55">
        <f>IF(J296="Entrada",N(I296),IF(J296="Saída",-N(I296),0))</f>
        <v/>
      </c>
      <c r="M296" s="54">
        <f>IF(B296="",0,IF(H296="Previsto",IF(Visao="Realizado + previsto",1,0),1))</f>
        <v/>
      </c>
      <c r="N296" s="54">
        <f>IF(OR(B296="",H296&lt;&gt;"Previsto"),"",IF(B296&lt;TODAY(),"Atrasado",IF(B296&lt;=TODAY()+7,"Vence em 7 dias","A vencer")))</f>
        <v/>
      </c>
    </row>
    <row r="297">
      <c r="B297" s="51" t="n"/>
      <c r="C297" s="52" t="n"/>
      <c r="D297" s="52" t="n"/>
      <c r="E297" s="52" t="n"/>
      <c r="F297" s="52" t="n"/>
      <c r="G297" s="52" t="n"/>
      <c r="H297" s="52" t="n"/>
      <c r="I297" s="53" t="n"/>
      <c r="J297" s="54">
        <f>IF(D297="","",IFERROR(INDEX(CatTipo,MATCH(D297,CatNome,0)),"?"))</f>
        <v/>
      </c>
      <c r="K297" s="54">
        <f>IF(D297="","",IFERROR(INDEX(CatGrupo,MATCH(D297,CatNome,0)),"?"))</f>
        <v/>
      </c>
      <c r="L297" s="55">
        <f>IF(J297="Entrada",N(I297),IF(J297="Saída",-N(I297),0))</f>
        <v/>
      </c>
      <c r="M297" s="54">
        <f>IF(B297="",0,IF(H297="Previsto",IF(Visao="Realizado + previsto",1,0),1))</f>
        <v/>
      </c>
      <c r="N297" s="54">
        <f>IF(OR(B297="",H297&lt;&gt;"Previsto"),"",IF(B297&lt;TODAY(),"Atrasado",IF(B297&lt;=TODAY()+7,"Vence em 7 dias","A vencer")))</f>
        <v/>
      </c>
    </row>
    <row r="298">
      <c r="B298" s="51" t="n"/>
      <c r="C298" s="52" t="n"/>
      <c r="D298" s="52" t="n"/>
      <c r="E298" s="52" t="n"/>
      <c r="F298" s="52" t="n"/>
      <c r="G298" s="52" t="n"/>
      <c r="H298" s="52" t="n"/>
      <c r="I298" s="53" t="n"/>
      <c r="J298" s="54">
        <f>IF(D298="","",IFERROR(INDEX(CatTipo,MATCH(D298,CatNome,0)),"?"))</f>
        <v/>
      </c>
      <c r="K298" s="54">
        <f>IF(D298="","",IFERROR(INDEX(CatGrupo,MATCH(D298,CatNome,0)),"?"))</f>
        <v/>
      </c>
      <c r="L298" s="55">
        <f>IF(J298="Entrada",N(I298),IF(J298="Saída",-N(I298),0))</f>
        <v/>
      </c>
      <c r="M298" s="54">
        <f>IF(B298="",0,IF(H298="Previsto",IF(Visao="Realizado + previsto",1,0),1))</f>
        <v/>
      </c>
      <c r="N298" s="54">
        <f>IF(OR(B298="",H298&lt;&gt;"Previsto"),"",IF(B298&lt;TODAY(),"Atrasado",IF(B298&lt;=TODAY()+7,"Vence em 7 dias","A vencer")))</f>
        <v/>
      </c>
    </row>
    <row r="299">
      <c r="B299" s="51" t="n"/>
      <c r="C299" s="52" t="n"/>
      <c r="D299" s="52" t="n"/>
      <c r="E299" s="52" t="n"/>
      <c r="F299" s="52" t="n"/>
      <c r="G299" s="52" t="n"/>
      <c r="H299" s="52" t="n"/>
      <c r="I299" s="53" t="n"/>
      <c r="J299" s="54">
        <f>IF(D299="","",IFERROR(INDEX(CatTipo,MATCH(D299,CatNome,0)),"?"))</f>
        <v/>
      </c>
      <c r="K299" s="54">
        <f>IF(D299="","",IFERROR(INDEX(CatGrupo,MATCH(D299,CatNome,0)),"?"))</f>
        <v/>
      </c>
      <c r="L299" s="55">
        <f>IF(J299="Entrada",N(I299),IF(J299="Saída",-N(I299),0))</f>
        <v/>
      </c>
      <c r="M299" s="54">
        <f>IF(B299="",0,IF(H299="Previsto",IF(Visao="Realizado + previsto",1,0),1))</f>
        <v/>
      </c>
      <c r="N299" s="54">
        <f>IF(OR(B299="",H299&lt;&gt;"Previsto"),"",IF(B299&lt;TODAY(),"Atrasado",IF(B299&lt;=TODAY()+7,"Vence em 7 dias","A vencer")))</f>
        <v/>
      </c>
    </row>
    <row r="300">
      <c r="B300" s="51" t="n"/>
      <c r="C300" s="52" t="n"/>
      <c r="D300" s="52" t="n"/>
      <c r="E300" s="52" t="n"/>
      <c r="F300" s="52" t="n"/>
      <c r="G300" s="52" t="n"/>
      <c r="H300" s="52" t="n"/>
      <c r="I300" s="53" t="n"/>
      <c r="J300" s="54">
        <f>IF(D300="","",IFERROR(INDEX(CatTipo,MATCH(D300,CatNome,0)),"?"))</f>
        <v/>
      </c>
      <c r="K300" s="54">
        <f>IF(D300="","",IFERROR(INDEX(CatGrupo,MATCH(D300,CatNome,0)),"?"))</f>
        <v/>
      </c>
      <c r="L300" s="55">
        <f>IF(J300="Entrada",N(I300),IF(J300="Saída",-N(I300),0))</f>
        <v/>
      </c>
      <c r="M300" s="54">
        <f>IF(B300="",0,IF(H300="Previsto",IF(Visao="Realizado + previsto",1,0),1))</f>
        <v/>
      </c>
      <c r="N300" s="54">
        <f>IF(OR(B300="",H300&lt;&gt;"Previsto"),"",IF(B300&lt;TODAY(),"Atrasado",IF(B300&lt;=TODAY()+7,"Vence em 7 dias","A vencer")))</f>
        <v/>
      </c>
    </row>
    <row r="301">
      <c r="B301" s="51" t="n"/>
      <c r="C301" s="52" t="n"/>
      <c r="D301" s="52" t="n"/>
      <c r="E301" s="52" t="n"/>
      <c r="F301" s="52" t="n"/>
      <c r="G301" s="52" t="n"/>
      <c r="H301" s="52" t="n"/>
      <c r="I301" s="53" t="n"/>
      <c r="J301" s="54">
        <f>IF(D301="","",IFERROR(INDEX(CatTipo,MATCH(D301,CatNome,0)),"?"))</f>
        <v/>
      </c>
      <c r="K301" s="54">
        <f>IF(D301="","",IFERROR(INDEX(CatGrupo,MATCH(D301,CatNome,0)),"?"))</f>
        <v/>
      </c>
      <c r="L301" s="55">
        <f>IF(J301="Entrada",N(I301),IF(J301="Saída",-N(I301),0))</f>
        <v/>
      </c>
      <c r="M301" s="54">
        <f>IF(B301="",0,IF(H301="Previsto",IF(Visao="Realizado + previsto",1,0),1))</f>
        <v/>
      </c>
      <c r="N301" s="54">
        <f>IF(OR(B301="",H301&lt;&gt;"Previsto"),"",IF(B301&lt;TODAY(),"Atrasado",IF(B301&lt;=TODAY()+7,"Vence em 7 dias","A vencer")))</f>
        <v/>
      </c>
    </row>
    <row r="302">
      <c r="B302" s="51" t="n"/>
      <c r="C302" s="52" t="n"/>
      <c r="D302" s="52" t="n"/>
      <c r="E302" s="52" t="n"/>
      <c r="F302" s="52" t="n"/>
      <c r="G302" s="52" t="n"/>
      <c r="H302" s="52" t="n"/>
      <c r="I302" s="53" t="n"/>
      <c r="J302" s="54">
        <f>IF(D302="","",IFERROR(INDEX(CatTipo,MATCH(D302,CatNome,0)),"?"))</f>
        <v/>
      </c>
      <c r="K302" s="54">
        <f>IF(D302="","",IFERROR(INDEX(CatGrupo,MATCH(D302,CatNome,0)),"?"))</f>
        <v/>
      </c>
      <c r="L302" s="55">
        <f>IF(J302="Entrada",N(I302),IF(J302="Saída",-N(I302),0))</f>
        <v/>
      </c>
      <c r="M302" s="54">
        <f>IF(B302="",0,IF(H302="Previsto",IF(Visao="Realizado + previsto",1,0),1))</f>
        <v/>
      </c>
      <c r="N302" s="54">
        <f>IF(OR(B302="",H302&lt;&gt;"Previsto"),"",IF(B302&lt;TODAY(),"Atrasado",IF(B302&lt;=TODAY()+7,"Vence em 7 dias","A vencer")))</f>
        <v/>
      </c>
    </row>
    <row r="303">
      <c r="B303" s="51" t="n"/>
      <c r="C303" s="52" t="n"/>
      <c r="D303" s="52" t="n"/>
      <c r="E303" s="52" t="n"/>
      <c r="F303" s="52" t="n"/>
      <c r="G303" s="52" t="n"/>
      <c r="H303" s="52" t="n"/>
      <c r="I303" s="53" t="n"/>
      <c r="J303" s="54">
        <f>IF(D303="","",IFERROR(INDEX(CatTipo,MATCH(D303,CatNome,0)),"?"))</f>
        <v/>
      </c>
      <c r="K303" s="54">
        <f>IF(D303="","",IFERROR(INDEX(CatGrupo,MATCH(D303,CatNome,0)),"?"))</f>
        <v/>
      </c>
      <c r="L303" s="55">
        <f>IF(J303="Entrada",N(I303),IF(J303="Saída",-N(I303),0))</f>
        <v/>
      </c>
      <c r="M303" s="54">
        <f>IF(B303="",0,IF(H303="Previsto",IF(Visao="Realizado + previsto",1,0),1))</f>
        <v/>
      </c>
      <c r="N303" s="54">
        <f>IF(OR(B303="",H303&lt;&gt;"Previsto"),"",IF(B303&lt;TODAY(),"Atrasado",IF(B303&lt;=TODAY()+7,"Vence em 7 dias","A vencer")))</f>
        <v/>
      </c>
    </row>
    <row r="304">
      <c r="B304" s="51" t="n"/>
      <c r="C304" s="52" t="n"/>
      <c r="D304" s="52" t="n"/>
      <c r="E304" s="52" t="n"/>
      <c r="F304" s="52" t="n"/>
      <c r="G304" s="52" t="n"/>
      <c r="H304" s="52" t="n"/>
      <c r="I304" s="53" t="n"/>
      <c r="J304" s="54">
        <f>IF(D304="","",IFERROR(INDEX(CatTipo,MATCH(D304,CatNome,0)),"?"))</f>
        <v/>
      </c>
      <c r="K304" s="54">
        <f>IF(D304="","",IFERROR(INDEX(CatGrupo,MATCH(D304,CatNome,0)),"?"))</f>
        <v/>
      </c>
      <c r="L304" s="55">
        <f>IF(J304="Entrada",N(I304),IF(J304="Saída",-N(I304),0))</f>
        <v/>
      </c>
      <c r="M304" s="54">
        <f>IF(B304="",0,IF(H304="Previsto",IF(Visao="Realizado + previsto",1,0),1))</f>
        <v/>
      </c>
      <c r="N304" s="54">
        <f>IF(OR(B304="",H304&lt;&gt;"Previsto"),"",IF(B304&lt;TODAY(),"Atrasado",IF(B304&lt;=TODAY()+7,"Vence em 7 dias","A vencer")))</f>
        <v/>
      </c>
    </row>
    <row r="305">
      <c r="B305" s="51" t="n"/>
      <c r="C305" s="52" t="n"/>
      <c r="D305" s="52" t="n"/>
      <c r="E305" s="52" t="n"/>
      <c r="F305" s="52" t="n"/>
      <c r="G305" s="52" t="n"/>
      <c r="H305" s="52" t="n"/>
      <c r="I305" s="53" t="n"/>
      <c r="J305" s="54">
        <f>IF(D305="","",IFERROR(INDEX(CatTipo,MATCH(D305,CatNome,0)),"?"))</f>
        <v/>
      </c>
      <c r="K305" s="54">
        <f>IF(D305="","",IFERROR(INDEX(CatGrupo,MATCH(D305,CatNome,0)),"?"))</f>
        <v/>
      </c>
      <c r="L305" s="55">
        <f>IF(J305="Entrada",N(I305),IF(J305="Saída",-N(I305),0))</f>
        <v/>
      </c>
      <c r="M305" s="54">
        <f>IF(B305="",0,IF(H305="Previsto",IF(Visao="Realizado + previsto",1,0),1))</f>
        <v/>
      </c>
      <c r="N305" s="54">
        <f>IF(OR(B305="",H305&lt;&gt;"Previsto"),"",IF(B305&lt;TODAY(),"Atrasado",IF(B305&lt;=TODAY()+7,"Vence em 7 dias","A vencer")))</f>
        <v/>
      </c>
    </row>
    <row r="306">
      <c r="B306" s="51" t="n"/>
      <c r="C306" s="52" t="n"/>
      <c r="D306" s="52" t="n"/>
      <c r="E306" s="52" t="n"/>
      <c r="F306" s="52" t="n"/>
      <c r="G306" s="52" t="n"/>
      <c r="H306" s="52" t="n"/>
      <c r="I306" s="53" t="n"/>
      <c r="J306" s="54">
        <f>IF(D306="","",IFERROR(INDEX(CatTipo,MATCH(D306,CatNome,0)),"?"))</f>
        <v/>
      </c>
      <c r="K306" s="54">
        <f>IF(D306="","",IFERROR(INDEX(CatGrupo,MATCH(D306,CatNome,0)),"?"))</f>
        <v/>
      </c>
      <c r="L306" s="55">
        <f>IF(J306="Entrada",N(I306),IF(J306="Saída",-N(I306),0))</f>
        <v/>
      </c>
      <c r="M306" s="54">
        <f>IF(B306="",0,IF(H306="Previsto",IF(Visao="Realizado + previsto",1,0),1))</f>
        <v/>
      </c>
      <c r="N306" s="54">
        <f>IF(OR(B306="",H306&lt;&gt;"Previsto"),"",IF(B306&lt;TODAY(),"Atrasado",IF(B306&lt;=TODAY()+7,"Vence em 7 dias","A vencer")))</f>
        <v/>
      </c>
    </row>
    <row r="307">
      <c r="B307" s="51" t="n"/>
      <c r="C307" s="52" t="n"/>
      <c r="D307" s="52" t="n"/>
      <c r="E307" s="52" t="n"/>
      <c r="F307" s="52" t="n"/>
      <c r="G307" s="52" t="n"/>
      <c r="H307" s="52" t="n"/>
      <c r="I307" s="53" t="n"/>
      <c r="J307" s="54">
        <f>IF(D307="","",IFERROR(INDEX(CatTipo,MATCH(D307,CatNome,0)),"?"))</f>
        <v/>
      </c>
      <c r="K307" s="54">
        <f>IF(D307="","",IFERROR(INDEX(CatGrupo,MATCH(D307,CatNome,0)),"?"))</f>
        <v/>
      </c>
      <c r="L307" s="55">
        <f>IF(J307="Entrada",N(I307),IF(J307="Saída",-N(I307),0))</f>
        <v/>
      </c>
      <c r="M307" s="54">
        <f>IF(B307="",0,IF(H307="Previsto",IF(Visao="Realizado + previsto",1,0),1))</f>
        <v/>
      </c>
      <c r="N307" s="54">
        <f>IF(OR(B307="",H307&lt;&gt;"Previsto"),"",IF(B307&lt;TODAY(),"Atrasado",IF(B307&lt;=TODAY()+7,"Vence em 7 dias","A vencer")))</f>
        <v/>
      </c>
    </row>
    <row r="308">
      <c r="B308" s="51" t="n"/>
      <c r="C308" s="52" t="n"/>
      <c r="D308" s="52" t="n"/>
      <c r="E308" s="52" t="n"/>
      <c r="F308" s="52" t="n"/>
      <c r="G308" s="52" t="n"/>
      <c r="H308" s="52" t="n"/>
      <c r="I308" s="53" t="n"/>
      <c r="J308" s="54">
        <f>IF(D308="","",IFERROR(INDEX(CatTipo,MATCH(D308,CatNome,0)),"?"))</f>
        <v/>
      </c>
      <c r="K308" s="54">
        <f>IF(D308="","",IFERROR(INDEX(CatGrupo,MATCH(D308,CatNome,0)),"?"))</f>
        <v/>
      </c>
      <c r="L308" s="55">
        <f>IF(J308="Entrada",N(I308),IF(J308="Saída",-N(I308),0))</f>
        <v/>
      </c>
      <c r="M308" s="54">
        <f>IF(B308="",0,IF(H308="Previsto",IF(Visao="Realizado + previsto",1,0),1))</f>
        <v/>
      </c>
      <c r="N308" s="54">
        <f>IF(OR(B308="",H308&lt;&gt;"Previsto"),"",IF(B308&lt;TODAY(),"Atrasado",IF(B308&lt;=TODAY()+7,"Vence em 7 dias","A vencer")))</f>
        <v/>
      </c>
    </row>
    <row r="309">
      <c r="B309" s="51" t="n"/>
      <c r="C309" s="52" t="n"/>
      <c r="D309" s="52" t="n"/>
      <c r="E309" s="52" t="n"/>
      <c r="F309" s="52" t="n"/>
      <c r="G309" s="52" t="n"/>
      <c r="H309" s="52" t="n"/>
      <c r="I309" s="53" t="n"/>
      <c r="J309" s="54">
        <f>IF(D309="","",IFERROR(INDEX(CatTipo,MATCH(D309,CatNome,0)),"?"))</f>
        <v/>
      </c>
      <c r="K309" s="54">
        <f>IF(D309="","",IFERROR(INDEX(CatGrupo,MATCH(D309,CatNome,0)),"?"))</f>
        <v/>
      </c>
      <c r="L309" s="55">
        <f>IF(J309="Entrada",N(I309),IF(J309="Saída",-N(I309),0))</f>
        <v/>
      </c>
      <c r="M309" s="54">
        <f>IF(B309="",0,IF(H309="Previsto",IF(Visao="Realizado + previsto",1,0),1))</f>
        <v/>
      </c>
      <c r="N309" s="54">
        <f>IF(OR(B309="",H309&lt;&gt;"Previsto"),"",IF(B309&lt;TODAY(),"Atrasado",IF(B309&lt;=TODAY()+7,"Vence em 7 dias","A vencer")))</f>
        <v/>
      </c>
    </row>
    <row r="310">
      <c r="B310" s="51" t="n"/>
      <c r="C310" s="52" t="n"/>
      <c r="D310" s="52" t="n"/>
      <c r="E310" s="52" t="n"/>
      <c r="F310" s="52" t="n"/>
      <c r="G310" s="52" t="n"/>
      <c r="H310" s="52" t="n"/>
      <c r="I310" s="53" t="n"/>
      <c r="J310" s="54">
        <f>IF(D310="","",IFERROR(INDEX(CatTipo,MATCH(D310,CatNome,0)),"?"))</f>
        <v/>
      </c>
      <c r="K310" s="54">
        <f>IF(D310="","",IFERROR(INDEX(CatGrupo,MATCH(D310,CatNome,0)),"?"))</f>
        <v/>
      </c>
      <c r="L310" s="55">
        <f>IF(J310="Entrada",N(I310),IF(J310="Saída",-N(I310),0))</f>
        <v/>
      </c>
      <c r="M310" s="54">
        <f>IF(B310="",0,IF(H310="Previsto",IF(Visao="Realizado + previsto",1,0),1))</f>
        <v/>
      </c>
      <c r="N310" s="54">
        <f>IF(OR(B310="",H310&lt;&gt;"Previsto"),"",IF(B310&lt;TODAY(),"Atrasado",IF(B310&lt;=TODAY()+7,"Vence em 7 dias","A vencer")))</f>
        <v/>
      </c>
    </row>
    <row r="311">
      <c r="B311" s="51" t="n"/>
      <c r="C311" s="52" t="n"/>
      <c r="D311" s="52" t="n"/>
      <c r="E311" s="52" t="n"/>
      <c r="F311" s="52" t="n"/>
      <c r="G311" s="52" t="n"/>
      <c r="H311" s="52" t="n"/>
      <c r="I311" s="53" t="n"/>
      <c r="J311" s="54">
        <f>IF(D311="","",IFERROR(INDEX(CatTipo,MATCH(D311,CatNome,0)),"?"))</f>
        <v/>
      </c>
      <c r="K311" s="54">
        <f>IF(D311="","",IFERROR(INDEX(CatGrupo,MATCH(D311,CatNome,0)),"?"))</f>
        <v/>
      </c>
      <c r="L311" s="55">
        <f>IF(J311="Entrada",N(I311),IF(J311="Saída",-N(I311),0))</f>
        <v/>
      </c>
      <c r="M311" s="54">
        <f>IF(B311="",0,IF(H311="Previsto",IF(Visao="Realizado + previsto",1,0),1))</f>
        <v/>
      </c>
      <c r="N311" s="54">
        <f>IF(OR(B311="",H311&lt;&gt;"Previsto"),"",IF(B311&lt;TODAY(),"Atrasado",IF(B311&lt;=TODAY()+7,"Vence em 7 dias","A vencer")))</f>
        <v/>
      </c>
    </row>
    <row r="312">
      <c r="B312" s="51" t="n"/>
      <c r="C312" s="52" t="n"/>
      <c r="D312" s="52" t="n"/>
      <c r="E312" s="52" t="n"/>
      <c r="F312" s="52" t="n"/>
      <c r="G312" s="52" t="n"/>
      <c r="H312" s="52" t="n"/>
      <c r="I312" s="53" t="n"/>
      <c r="J312" s="54">
        <f>IF(D312="","",IFERROR(INDEX(CatTipo,MATCH(D312,CatNome,0)),"?"))</f>
        <v/>
      </c>
      <c r="K312" s="54">
        <f>IF(D312="","",IFERROR(INDEX(CatGrupo,MATCH(D312,CatNome,0)),"?"))</f>
        <v/>
      </c>
      <c r="L312" s="55">
        <f>IF(J312="Entrada",N(I312),IF(J312="Saída",-N(I312),0))</f>
        <v/>
      </c>
      <c r="M312" s="54">
        <f>IF(B312="",0,IF(H312="Previsto",IF(Visao="Realizado + previsto",1,0),1))</f>
        <v/>
      </c>
      <c r="N312" s="54">
        <f>IF(OR(B312="",H312&lt;&gt;"Previsto"),"",IF(B312&lt;TODAY(),"Atrasado",IF(B312&lt;=TODAY()+7,"Vence em 7 dias","A vencer")))</f>
        <v/>
      </c>
    </row>
    <row r="313">
      <c r="B313" s="51" t="n"/>
      <c r="C313" s="52" t="n"/>
      <c r="D313" s="52" t="n"/>
      <c r="E313" s="52" t="n"/>
      <c r="F313" s="52" t="n"/>
      <c r="G313" s="52" t="n"/>
      <c r="H313" s="52" t="n"/>
      <c r="I313" s="53" t="n"/>
      <c r="J313" s="54">
        <f>IF(D313="","",IFERROR(INDEX(CatTipo,MATCH(D313,CatNome,0)),"?"))</f>
        <v/>
      </c>
      <c r="K313" s="54">
        <f>IF(D313="","",IFERROR(INDEX(CatGrupo,MATCH(D313,CatNome,0)),"?"))</f>
        <v/>
      </c>
      <c r="L313" s="55">
        <f>IF(J313="Entrada",N(I313),IF(J313="Saída",-N(I313),0))</f>
        <v/>
      </c>
      <c r="M313" s="54">
        <f>IF(B313="",0,IF(H313="Previsto",IF(Visao="Realizado + previsto",1,0),1))</f>
        <v/>
      </c>
      <c r="N313" s="54">
        <f>IF(OR(B313="",H313&lt;&gt;"Previsto"),"",IF(B313&lt;TODAY(),"Atrasado",IF(B313&lt;=TODAY()+7,"Vence em 7 dias","A vencer")))</f>
        <v/>
      </c>
    </row>
    <row r="314">
      <c r="B314" s="51" t="n"/>
      <c r="C314" s="52" t="n"/>
      <c r="D314" s="52" t="n"/>
      <c r="E314" s="52" t="n"/>
      <c r="F314" s="52" t="n"/>
      <c r="G314" s="52" t="n"/>
      <c r="H314" s="52" t="n"/>
      <c r="I314" s="53" t="n"/>
      <c r="J314" s="54">
        <f>IF(D314="","",IFERROR(INDEX(CatTipo,MATCH(D314,CatNome,0)),"?"))</f>
        <v/>
      </c>
      <c r="K314" s="54">
        <f>IF(D314="","",IFERROR(INDEX(CatGrupo,MATCH(D314,CatNome,0)),"?"))</f>
        <v/>
      </c>
      <c r="L314" s="55">
        <f>IF(J314="Entrada",N(I314),IF(J314="Saída",-N(I314),0))</f>
        <v/>
      </c>
      <c r="M314" s="54">
        <f>IF(B314="",0,IF(H314="Previsto",IF(Visao="Realizado + previsto",1,0),1))</f>
        <v/>
      </c>
      <c r="N314" s="54">
        <f>IF(OR(B314="",H314&lt;&gt;"Previsto"),"",IF(B314&lt;TODAY(),"Atrasado",IF(B314&lt;=TODAY()+7,"Vence em 7 dias","A vencer")))</f>
        <v/>
      </c>
    </row>
    <row r="315">
      <c r="B315" s="51" t="n"/>
      <c r="C315" s="52" t="n"/>
      <c r="D315" s="52" t="n"/>
      <c r="E315" s="52" t="n"/>
      <c r="F315" s="52" t="n"/>
      <c r="G315" s="52" t="n"/>
      <c r="H315" s="52" t="n"/>
      <c r="I315" s="53" t="n"/>
      <c r="J315" s="54">
        <f>IF(D315="","",IFERROR(INDEX(CatTipo,MATCH(D315,CatNome,0)),"?"))</f>
        <v/>
      </c>
      <c r="K315" s="54">
        <f>IF(D315="","",IFERROR(INDEX(CatGrupo,MATCH(D315,CatNome,0)),"?"))</f>
        <v/>
      </c>
      <c r="L315" s="55">
        <f>IF(J315="Entrada",N(I315),IF(J315="Saída",-N(I315),0))</f>
        <v/>
      </c>
      <c r="M315" s="54">
        <f>IF(B315="",0,IF(H315="Previsto",IF(Visao="Realizado + previsto",1,0),1))</f>
        <v/>
      </c>
      <c r="N315" s="54">
        <f>IF(OR(B315="",H315&lt;&gt;"Previsto"),"",IF(B315&lt;TODAY(),"Atrasado",IF(B315&lt;=TODAY()+7,"Vence em 7 dias","A vencer")))</f>
        <v/>
      </c>
    </row>
    <row r="316">
      <c r="B316" s="51" t="n"/>
      <c r="C316" s="52" t="n"/>
      <c r="D316" s="52" t="n"/>
      <c r="E316" s="52" t="n"/>
      <c r="F316" s="52" t="n"/>
      <c r="G316" s="52" t="n"/>
      <c r="H316" s="52" t="n"/>
      <c r="I316" s="53" t="n"/>
      <c r="J316" s="54">
        <f>IF(D316="","",IFERROR(INDEX(CatTipo,MATCH(D316,CatNome,0)),"?"))</f>
        <v/>
      </c>
      <c r="K316" s="54">
        <f>IF(D316="","",IFERROR(INDEX(CatGrupo,MATCH(D316,CatNome,0)),"?"))</f>
        <v/>
      </c>
      <c r="L316" s="55">
        <f>IF(J316="Entrada",N(I316),IF(J316="Saída",-N(I316),0))</f>
        <v/>
      </c>
      <c r="M316" s="54">
        <f>IF(B316="",0,IF(H316="Previsto",IF(Visao="Realizado + previsto",1,0),1))</f>
        <v/>
      </c>
      <c r="N316" s="54">
        <f>IF(OR(B316="",H316&lt;&gt;"Previsto"),"",IF(B316&lt;TODAY(),"Atrasado",IF(B316&lt;=TODAY()+7,"Vence em 7 dias","A vencer")))</f>
        <v/>
      </c>
    </row>
    <row r="317">
      <c r="B317" s="51" t="n"/>
      <c r="C317" s="52" t="n"/>
      <c r="D317" s="52" t="n"/>
      <c r="E317" s="52" t="n"/>
      <c r="F317" s="52" t="n"/>
      <c r="G317" s="52" t="n"/>
      <c r="H317" s="52" t="n"/>
      <c r="I317" s="53" t="n"/>
      <c r="J317" s="54">
        <f>IF(D317="","",IFERROR(INDEX(CatTipo,MATCH(D317,CatNome,0)),"?"))</f>
        <v/>
      </c>
      <c r="K317" s="54">
        <f>IF(D317="","",IFERROR(INDEX(CatGrupo,MATCH(D317,CatNome,0)),"?"))</f>
        <v/>
      </c>
      <c r="L317" s="55">
        <f>IF(J317="Entrada",N(I317),IF(J317="Saída",-N(I317),0))</f>
        <v/>
      </c>
      <c r="M317" s="54">
        <f>IF(B317="",0,IF(H317="Previsto",IF(Visao="Realizado + previsto",1,0),1))</f>
        <v/>
      </c>
      <c r="N317" s="54">
        <f>IF(OR(B317="",H317&lt;&gt;"Previsto"),"",IF(B317&lt;TODAY(),"Atrasado",IF(B317&lt;=TODAY()+7,"Vence em 7 dias","A vencer")))</f>
        <v/>
      </c>
    </row>
    <row r="318">
      <c r="B318" s="51" t="n"/>
      <c r="C318" s="52" t="n"/>
      <c r="D318" s="52" t="n"/>
      <c r="E318" s="52" t="n"/>
      <c r="F318" s="52" t="n"/>
      <c r="G318" s="52" t="n"/>
      <c r="H318" s="52" t="n"/>
      <c r="I318" s="53" t="n"/>
      <c r="J318" s="54">
        <f>IF(D318="","",IFERROR(INDEX(CatTipo,MATCH(D318,CatNome,0)),"?"))</f>
        <v/>
      </c>
      <c r="K318" s="54">
        <f>IF(D318="","",IFERROR(INDEX(CatGrupo,MATCH(D318,CatNome,0)),"?"))</f>
        <v/>
      </c>
      <c r="L318" s="55">
        <f>IF(J318="Entrada",N(I318),IF(J318="Saída",-N(I318),0))</f>
        <v/>
      </c>
      <c r="M318" s="54">
        <f>IF(B318="",0,IF(H318="Previsto",IF(Visao="Realizado + previsto",1,0),1))</f>
        <v/>
      </c>
      <c r="N318" s="54">
        <f>IF(OR(B318="",H318&lt;&gt;"Previsto"),"",IF(B318&lt;TODAY(),"Atrasado",IF(B318&lt;=TODAY()+7,"Vence em 7 dias","A vencer")))</f>
        <v/>
      </c>
    </row>
    <row r="319">
      <c r="B319" s="51" t="n"/>
      <c r="C319" s="52" t="n"/>
      <c r="D319" s="52" t="n"/>
      <c r="E319" s="52" t="n"/>
      <c r="F319" s="52" t="n"/>
      <c r="G319" s="52" t="n"/>
      <c r="H319" s="52" t="n"/>
      <c r="I319" s="53" t="n"/>
      <c r="J319" s="54">
        <f>IF(D319="","",IFERROR(INDEX(CatTipo,MATCH(D319,CatNome,0)),"?"))</f>
        <v/>
      </c>
      <c r="K319" s="54">
        <f>IF(D319="","",IFERROR(INDEX(CatGrupo,MATCH(D319,CatNome,0)),"?"))</f>
        <v/>
      </c>
      <c r="L319" s="55">
        <f>IF(J319="Entrada",N(I319),IF(J319="Saída",-N(I319),0))</f>
        <v/>
      </c>
      <c r="M319" s="54">
        <f>IF(B319="",0,IF(H319="Previsto",IF(Visao="Realizado + previsto",1,0),1))</f>
        <v/>
      </c>
      <c r="N319" s="54">
        <f>IF(OR(B319="",H319&lt;&gt;"Previsto"),"",IF(B319&lt;TODAY(),"Atrasado",IF(B319&lt;=TODAY()+7,"Vence em 7 dias","A vencer")))</f>
        <v/>
      </c>
    </row>
    <row r="320">
      <c r="B320" s="51" t="n"/>
      <c r="C320" s="52" t="n"/>
      <c r="D320" s="52" t="n"/>
      <c r="E320" s="52" t="n"/>
      <c r="F320" s="52" t="n"/>
      <c r="G320" s="52" t="n"/>
      <c r="H320" s="52" t="n"/>
      <c r="I320" s="53" t="n"/>
      <c r="J320" s="54">
        <f>IF(D320="","",IFERROR(INDEX(CatTipo,MATCH(D320,CatNome,0)),"?"))</f>
        <v/>
      </c>
      <c r="K320" s="54">
        <f>IF(D320="","",IFERROR(INDEX(CatGrupo,MATCH(D320,CatNome,0)),"?"))</f>
        <v/>
      </c>
      <c r="L320" s="55">
        <f>IF(J320="Entrada",N(I320),IF(J320="Saída",-N(I320),0))</f>
        <v/>
      </c>
      <c r="M320" s="54">
        <f>IF(B320="",0,IF(H320="Previsto",IF(Visao="Realizado + previsto",1,0),1))</f>
        <v/>
      </c>
      <c r="N320" s="54">
        <f>IF(OR(B320="",H320&lt;&gt;"Previsto"),"",IF(B320&lt;TODAY(),"Atrasado",IF(B320&lt;=TODAY()+7,"Vence em 7 dias","A vencer")))</f>
        <v/>
      </c>
    </row>
    <row r="321">
      <c r="B321" s="51" t="n"/>
      <c r="C321" s="52" t="n"/>
      <c r="D321" s="52" t="n"/>
      <c r="E321" s="52" t="n"/>
      <c r="F321" s="52" t="n"/>
      <c r="G321" s="52" t="n"/>
      <c r="H321" s="52" t="n"/>
      <c r="I321" s="53" t="n"/>
      <c r="J321" s="54">
        <f>IF(D321="","",IFERROR(INDEX(CatTipo,MATCH(D321,CatNome,0)),"?"))</f>
        <v/>
      </c>
      <c r="K321" s="54">
        <f>IF(D321="","",IFERROR(INDEX(CatGrupo,MATCH(D321,CatNome,0)),"?"))</f>
        <v/>
      </c>
      <c r="L321" s="55">
        <f>IF(J321="Entrada",N(I321),IF(J321="Saída",-N(I321),0))</f>
        <v/>
      </c>
      <c r="M321" s="54">
        <f>IF(B321="",0,IF(H321="Previsto",IF(Visao="Realizado + previsto",1,0),1))</f>
        <v/>
      </c>
      <c r="N321" s="54">
        <f>IF(OR(B321="",H321&lt;&gt;"Previsto"),"",IF(B321&lt;TODAY(),"Atrasado",IF(B321&lt;=TODAY()+7,"Vence em 7 dias","A vencer")))</f>
        <v/>
      </c>
    </row>
    <row r="322">
      <c r="B322" s="51" t="n"/>
      <c r="C322" s="52" t="n"/>
      <c r="D322" s="52" t="n"/>
      <c r="E322" s="52" t="n"/>
      <c r="F322" s="52" t="n"/>
      <c r="G322" s="52" t="n"/>
      <c r="H322" s="52" t="n"/>
      <c r="I322" s="53" t="n"/>
      <c r="J322" s="54">
        <f>IF(D322="","",IFERROR(INDEX(CatTipo,MATCH(D322,CatNome,0)),"?"))</f>
        <v/>
      </c>
      <c r="K322" s="54">
        <f>IF(D322="","",IFERROR(INDEX(CatGrupo,MATCH(D322,CatNome,0)),"?"))</f>
        <v/>
      </c>
      <c r="L322" s="55">
        <f>IF(J322="Entrada",N(I322),IF(J322="Saída",-N(I322),0))</f>
        <v/>
      </c>
      <c r="M322" s="54">
        <f>IF(B322="",0,IF(H322="Previsto",IF(Visao="Realizado + previsto",1,0),1))</f>
        <v/>
      </c>
      <c r="N322" s="54">
        <f>IF(OR(B322="",H322&lt;&gt;"Previsto"),"",IF(B322&lt;TODAY(),"Atrasado",IF(B322&lt;=TODAY()+7,"Vence em 7 dias","A vencer")))</f>
        <v/>
      </c>
    </row>
    <row r="323">
      <c r="B323" s="51" t="n"/>
      <c r="C323" s="52" t="n"/>
      <c r="D323" s="52" t="n"/>
      <c r="E323" s="52" t="n"/>
      <c r="F323" s="52" t="n"/>
      <c r="G323" s="52" t="n"/>
      <c r="H323" s="52" t="n"/>
      <c r="I323" s="53" t="n"/>
      <c r="J323" s="54">
        <f>IF(D323="","",IFERROR(INDEX(CatTipo,MATCH(D323,CatNome,0)),"?"))</f>
        <v/>
      </c>
      <c r="K323" s="54">
        <f>IF(D323="","",IFERROR(INDEX(CatGrupo,MATCH(D323,CatNome,0)),"?"))</f>
        <v/>
      </c>
      <c r="L323" s="55">
        <f>IF(J323="Entrada",N(I323),IF(J323="Saída",-N(I323),0))</f>
        <v/>
      </c>
      <c r="M323" s="54">
        <f>IF(B323="",0,IF(H323="Previsto",IF(Visao="Realizado + previsto",1,0),1))</f>
        <v/>
      </c>
      <c r="N323" s="54">
        <f>IF(OR(B323="",H323&lt;&gt;"Previsto"),"",IF(B323&lt;TODAY(),"Atrasado",IF(B323&lt;=TODAY()+7,"Vence em 7 dias","A vencer")))</f>
        <v/>
      </c>
    </row>
    <row r="324">
      <c r="B324" s="51" t="n"/>
      <c r="C324" s="52" t="n"/>
      <c r="D324" s="52" t="n"/>
      <c r="E324" s="52" t="n"/>
      <c r="F324" s="52" t="n"/>
      <c r="G324" s="52" t="n"/>
      <c r="H324" s="52" t="n"/>
      <c r="I324" s="53" t="n"/>
      <c r="J324" s="54">
        <f>IF(D324="","",IFERROR(INDEX(CatTipo,MATCH(D324,CatNome,0)),"?"))</f>
        <v/>
      </c>
      <c r="K324" s="54">
        <f>IF(D324="","",IFERROR(INDEX(CatGrupo,MATCH(D324,CatNome,0)),"?"))</f>
        <v/>
      </c>
      <c r="L324" s="55">
        <f>IF(J324="Entrada",N(I324),IF(J324="Saída",-N(I324),0))</f>
        <v/>
      </c>
      <c r="M324" s="54">
        <f>IF(B324="",0,IF(H324="Previsto",IF(Visao="Realizado + previsto",1,0),1))</f>
        <v/>
      </c>
      <c r="N324" s="54">
        <f>IF(OR(B324="",H324&lt;&gt;"Previsto"),"",IF(B324&lt;TODAY(),"Atrasado",IF(B324&lt;=TODAY()+7,"Vence em 7 dias","A vencer")))</f>
        <v/>
      </c>
    </row>
    <row r="325">
      <c r="B325" s="51" t="n"/>
      <c r="C325" s="52" t="n"/>
      <c r="D325" s="52" t="n"/>
      <c r="E325" s="52" t="n"/>
      <c r="F325" s="52" t="n"/>
      <c r="G325" s="52" t="n"/>
      <c r="H325" s="52" t="n"/>
      <c r="I325" s="53" t="n"/>
      <c r="J325" s="54">
        <f>IF(D325="","",IFERROR(INDEX(CatTipo,MATCH(D325,CatNome,0)),"?"))</f>
        <v/>
      </c>
      <c r="K325" s="54">
        <f>IF(D325="","",IFERROR(INDEX(CatGrupo,MATCH(D325,CatNome,0)),"?"))</f>
        <v/>
      </c>
      <c r="L325" s="55">
        <f>IF(J325="Entrada",N(I325),IF(J325="Saída",-N(I325),0))</f>
        <v/>
      </c>
      <c r="M325" s="54">
        <f>IF(B325="",0,IF(H325="Previsto",IF(Visao="Realizado + previsto",1,0),1))</f>
        <v/>
      </c>
      <c r="N325" s="54">
        <f>IF(OR(B325="",H325&lt;&gt;"Previsto"),"",IF(B325&lt;TODAY(),"Atrasado",IF(B325&lt;=TODAY()+7,"Vence em 7 dias","A vencer")))</f>
        <v/>
      </c>
    </row>
    <row r="326">
      <c r="B326" s="51" t="n"/>
      <c r="C326" s="52" t="n"/>
      <c r="D326" s="52" t="n"/>
      <c r="E326" s="52" t="n"/>
      <c r="F326" s="52" t="n"/>
      <c r="G326" s="52" t="n"/>
      <c r="H326" s="52" t="n"/>
      <c r="I326" s="53" t="n"/>
      <c r="J326" s="54">
        <f>IF(D326="","",IFERROR(INDEX(CatTipo,MATCH(D326,CatNome,0)),"?"))</f>
        <v/>
      </c>
      <c r="K326" s="54">
        <f>IF(D326="","",IFERROR(INDEX(CatGrupo,MATCH(D326,CatNome,0)),"?"))</f>
        <v/>
      </c>
      <c r="L326" s="55">
        <f>IF(J326="Entrada",N(I326),IF(J326="Saída",-N(I326),0))</f>
        <v/>
      </c>
      <c r="M326" s="54">
        <f>IF(B326="",0,IF(H326="Previsto",IF(Visao="Realizado + previsto",1,0),1))</f>
        <v/>
      </c>
      <c r="N326" s="54">
        <f>IF(OR(B326="",H326&lt;&gt;"Previsto"),"",IF(B326&lt;TODAY(),"Atrasado",IF(B326&lt;=TODAY()+7,"Vence em 7 dias","A vencer")))</f>
        <v/>
      </c>
    </row>
    <row r="327">
      <c r="B327" s="51" t="n"/>
      <c r="C327" s="52" t="n"/>
      <c r="D327" s="52" t="n"/>
      <c r="E327" s="52" t="n"/>
      <c r="F327" s="52" t="n"/>
      <c r="G327" s="52" t="n"/>
      <c r="H327" s="52" t="n"/>
      <c r="I327" s="53" t="n"/>
      <c r="J327" s="54">
        <f>IF(D327="","",IFERROR(INDEX(CatTipo,MATCH(D327,CatNome,0)),"?"))</f>
        <v/>
      </c>
      <c r="K327" s="54">
        <f>IF(D327="","",IFERROR(INDEX(CatGrupo,MATCH(D327,CatNome,0)),"?"))</f>
        <v/>
      </c>
      <c r="L327" s="55">
        <f>IF(J327="Entrada",N(I327),IF(J327="Saída",-N(I327),0))</f>
        <v/>
      </c>
      <c r="M327" s="54">
        <f>IF(B327="",0,IF(H327="Previsto",IF(Visao="Realizado + previsto",1,0),1))</f>
        <v/>
      </c>
      <c r="N327" s="54">
        <f>IF(OR(B327="",H327&lt;&gt;"Previsto"),"",IF(B327&lt;TODAY(),"Atrasado",IF(B327&lt;=TODAY()+7,"Vence em 7 dias","A vencer")))</f>
        <v/>
      </c>
    </row>
    <row r="328">
      <c r="B328" s="51" t="n"/>
      <c r="C328" s="52" t="n"/>
      <c r="D328" s="52" t="n"/>
      <c r="E328" s="52" t="n"/>
      <c r="F328" s="52" t="n"/>
      <c r="G328" s="52" t="n"/>
      <c r="H328" s="52" t="n"/>
      <c r="I328" s="53" t="n"/>
      <c r="J328" s="54">
        <f>IF(D328="","",IFERROR(INDEX(CatTipo,MATCH(D328,CatNome,0)),"?"))</f>
        <v/>
      </c>
      <c r="K328" s="54">
        <f>IF(D328="","",IFERROR(INDEX(CatGrupo,MATCH(D328,CatNome,0)),"?"))</f>
        <v/>
      </c>
      <c r="L328" s="55">
        <f>IF(J328="Entrada",N(I328),IF(J328="Saída",-N(I328),0))</f>
        <v/>
      </c>
      <c r="M328" s="54">
        <f>IF(B328="",0,IF(H328="Previsto",IF(Visao="Realizado + previsto",1,0),1))</f>
        <v/>
      </c>
      <c r="N328" s="54">
        <f>IF(OR(B328="",H328&lt;&gt;"Previsto"),"",IF(B328&lt;TODAY(),"Atrasado",IF(B328&lt;=TODAY()+7,"Vence em 7 dias","A vencer")))</f>
        <v/>
      </c>
    </row>
    <row r="329">
      <c r="B329" s="51" t="n"/>
      <c r="C329" s="52" t="n"/>
      <c r="D329" s="52" t="n"/>
      <c r="E329" s="52" t="n"/>
      <c r="F329" s="52" t="n"/>
      <c r="G329" s="52" t="n"/>
      <c r="H329" s="52" t="n"/>
      <c r="I329" s="53" t="n"/>
      <c r="J329" s="54">
        <f>IF(D329="","",IFERROR(INDEX(CatTipo,MATCH(D329,CatNome,0)),"?"))</f>
        <v/>
      </c>
      <c r="K329" s="54">
        <f>IF(D329="","",IFERROR(INDEX(CatGrupo,MATCH(D329,CatNome,0)),"?"))</f>
        <v/>
      </c>
      <c r="L329" s="55">
        <f>IF(J329="Entrada",N(I329),IF(J329="Saída",-N(I329),0))</f>
        <v/>
      </c>
      <c r="M329" s="54">
        <f>IF(B329="",0,IF(H329="Previsto",IF(Visao="Realizado + previsto",1,0),1))</f>
        <v/>
      </c>
      <c r="N329" s="54">
        <f>IF(OR(B329="",H329&lt;&gt;"Previsto"),"",IF(B329&lt;TODAY(),"Atrasado",IF(B329&lt;=TODAY()+7,"Vence em 7 dias","A vencer")))</f>
        <v/>
      </c>
    </row>
    <row r="330">
      <c r="B330" s="51" t="n"/>
      <c r="C330" s="52" t="n"/>
      <c r="D330" s="52" t="n"/>
      <c r="E330" s="52" t="n"/>
      <c r="F330" s="52" t="n"/>
      <c r="G330" s="52" t="n"/>
      <c r="H330" s="52" t="n"/>
      <c r="I330" s="53" t="n"/>
      <c r="J330" s="54">
        <f>IF(D330="","",IFERROR(INDEX(CatTipo,MATCH(D330,CatNome,0)),"?"))</f>
        <v/>
      </c>
      <c r="K330" s="54">
        <f>IF(D330="","",IFERROR(INDEX(CatGrupo,MATCH(D330,CatNome,0)),"?"))</f>
        <v/>
      </c>
      <c r="L330" s="55">
        <f>IF(J330="Entrada",N(I330),IF(J330="Saída",-N(I330),0))</f>
        <v/>
      </c>
      <c r="M330" s="54">
        <f>IF(B330="",0,IF(H330="Previsto",IF(Visao="Realizado + previsto",1,0),1))</f>
        <v/>
      </c>
      <c r="N330" s="54">
        <f>IF(OR(B330="",H330&lt;&gt;"Previsto"),"",IF(B330&lt;TODAY(),"Atrasado",IF(B330&lt;=TODAY()+7,"Vence em 7 dias","A vencer")))</f>
        <v/>
      </c>
    </row>
    <row r="331">
      <c r="B331" s="51" t="n"/>
      <c r="C331" s="52" t="n"/>
      <c r="D331" s="52" t="n"/>
      <c r="E331" s="52" t="n"/>
      <c r="F331" s="52" t="n"/>
      <c r="G331" s="52" t="n"/>
      <c r="H331" s="52" t="n"/>
      <c r="I331" s="53" t="n"/>
      <c r="J331" s="54">
        <f>IF(D331="","",IFERROR(INDEX(CatTipo,MATCH(D331,CatNome,0)),"?"))</f>
        <v/>
      </c>
      <c r="K331" s="54">
        <f>IF(D331="","",IFERROR(INDEX(CatGrupo,MATCH(D331,CatNome,0)),"?"))</f>
        <v/>
      </c>
      <c r="L331" s="55">
        <f>IF(J331="Entrada",N(I331),IF(J331="Saída",-N(I331),0))</f>
        <v/>
      </c>
      <c r="M331" s="54">
        <f>IF(B331="",0,IF(H331="Previsto",IF(Visao="Realizado + previsto",1,0),1))</f>
        <v/>
      </c>
      <c r="N331" s="54">
        <f>IF(OR(B331="",H331&lt;&gt;"Previsto"),"",IF(B331&lt;TODAY(),"Atrasado",IF(B331&lt;=TODAY()+7,"Vence em 7 dias","A vencer")))</f>
        <v/>
      </c>
    </row>
    <row r="332">
      <c r="B332" s="51" t="n"/>
      <c r="C332" s="52" t="n"/>
      <c r="D332" s="52" t="n"/>
      <c r="E332" s="52" t="n"/>
      <c r="F332" s="52" t="n"/>
      <c r="G332" s="52" t="n"/>
      <c r="H332" s="52" t="n"/>
      <c r="I332" s="53" t="n"/>
      <c r="J332" s="54">
        <f>IF(D332="","",IFERROR(INDEX(CatTipo,MATCH(D332,CatNome,0)),"?"))</f>
        <v/>
      </c>
      <c r="K332" s="54">
        <f>IF(D332="","",IFERROR(INDEX(CatGrupo,MATCH(D332,CatNome,0)),"?"))</f>
        <v/>
      </c>
      <c r="L332" s="55">
        <f>IF(J332="Entrada",N(I332),IF(J332="Saída",-N(I332),0))</f>
        <v/>
      </c>
      <c r="M332" s="54">
        <f>IF(B332="",0,IF(H332="Previsto",IF(Visao="Realizado + previsto",1,0),1))</f>
        <v/>
      </c>
      <c r="N332" s="54">
        <f>IF(OR(B332="",H332&lt;&gt;"Previsto"),"",IF(B332&lt;TODAY(),"Atrasado",IF(B332&lt;=TODAY()+7,"Vence em 7 dias","A vencer")))</f>
        <v/>
      </c>
    </row>
    <row r="333">
      <c r="B333" s="51" t="n"/>
      <c r="C333" s="52" t="n"/>
      <c r="D333" s="52" t="n"/>
      <c r="E333" s="52" t="n"/>
      <c r="F333" s="52" t="n"/>
      <c r="G333" s="52" t="n"/>
      <c r="H333" s="52" t="n"/>
      <c r="I333" s="53" t="n"/>
      <c r="J333" s="54">
        <f>IF(D333="","",IFERROR(INDEX(CatTipo,MATCH(D333,CatNome,0)),"?"))</f>
        <v/>
      </c>
      <c r="K333" s="54">
        <f>IF(D333="","",IFERROR(INDEX(CatGrupo,MATCH(D333,CatNome,0)),"?"))</f>
        <v/>
      </c>
      <c r="L333" s="55">
        <f>IF(J333="Entrada",N(I333),IF(J333="Saída",-N(I333),0))</f>
        <v/>
      </c>
      <c r="M333" s="54">
        <f>IF(B333="",0,IF(H333="Previsto",IF(Visao="Realizado + previsto",1,0),1))</f>
        <v/>
      </c>
      <c r="N333" s="54">
        <f>IF(OR(B333="",H333&lt;&gt;"Previsto"),"",IF(B333&lt;TODAY(),"Atrasado",IF(B333&lt;=TODAY()+7,"Vence em 7 dias","A vencer")))</f>
        <v/>
      </c>
    </row>
    <row r="334">
      <c r="B334" s="51" t="n"/>
      <c r="C334" s="52" t="n"/>
      <c r="D334" s="52" t="n"/>
      <c r="E334" s="52" t="n"/>
      <c r="F334" s="52" t="n"/>
      <c r="G334" s="52" t="n"/>
      <c r="H334" s="52" t="n"/>
      <c r="I334" s="53" t="n"/>
      <c r="J334" s="54">
        <f>IF(D334="","",IFERROR(INDEX(CatTipo,MATCH(D334,CatNome,0)),"?"))</f>
        <v/>
      </c>
      <c r="K334" s="54">
        <f>IF(D334="","",IFERROR(INDEX(CatGrupo,MATCH(D334,CatNome,0)),"?"))</f>
        <v/>
      </c>
      <c r="L334" s="55">
        <f>IF(J334="Entrada",N(I334),IF(J334="Saída",-N(I334),0))</f>
        <v/>
      </c>
      <c r="M334" s="54">
        <f>IF(B334="",0,IF(H334="Previsto",IF(Visao="Realizado + previsto",1,0),1))</f>
        <v/>
      </c>
      <c r="N334" s="54">
        <f>IF(OR(B334="",H334&lt;&gt;"Previsto"),"",IF(B334&lt;TODAY(),"Atrasado",IF(B334&lt;=TODAY()+7,"Vence em 7 dias","A vencer")))</f>
        <v/>
      </c>
    </row>
    <row r="335">
      <c r="B335" s="51" t="n"/>
      <c r="C335" s="52" t="n"/>
      <c r="D335" s="52" t="n"/>
      <c r="E335" s="52" t="n"/>
      <c r="F335" s="52" t="n"/>
      <c r="G335" s="52" t="n"/>
      <c r="H335" s="52" t="n"/>
      <c r="I335" s="53" t="n"/>
      <c r="J335" s="54">
        <f>IF(D335="","",IFERROR(INDEX(CatTipo,MATCH(D335,CatNome,0)),"?"))</f>
        <v/>
      </c>
      <c r="K335" s="54">
        <f>IF(D335="","",IFERROR(INDEX(CatGrupo,MATCH(D335,CatNome,0)),"?"))</f>
        <v/>
      </c>
      <c r="L335" s="55">
        <f>IF(J335="Entrada",N(I335),IF(J335="Saída",-N(I335),0))</f>
        <v/>
      </c>
      <c r="M335" s="54">
        <f>IF(B335="",0,IF(H335="Previsto",IF(Visao="Realizado + previsto",1,0),1))</f>
        <v/>
      </c>
      <c r="N335" s="54">
        <f>IF(OR(B335="",H335&lt;&gt;"Previsto"),"",IF(B335&lt;TODAY(),"Atrasado",IF(B335&lt;=TODAY()+7,"Vence em 7 dias","A vencer")))</f>
        <v/>
      </c>
    </row>
    <row r="336">
      <c r="B336" s="51" t="n"/>
      <c r="C336" s="52" t="n"/>
      <c r="D336" s="52" t="n"/>
      <c r="E336" s="52" t="n"/>
      <c r="F336" s="52" t="n"/>
      <c r="G336" s="52" t="n"/>
      <c r="H336" s="52" t="n"/>
      <c r="I336" s="53" t="n"/>
      <c r="J336" s="54">
        <f>IF(D336="","",IFERROR(INDEX(CatTipo,MATCH(D336,CatNome,0)),"?"))</f>
        <v/>
      </c>
      <c r="K336" s="54">
        <f>IF(D336="","",IFERROR(INDEX(CatGrupo,MATCH(D336,CatNome,0)),"?"))</f>
        <v/>
      </c>
      <c r="L336" s="55">
        <f>IF(J336="Entrada",N(I336),IF(J336="Saída",-N(I336),0))</f>
        <v/>
      </c>
      <c r="M336" s="54">
        <f>IF(B336="",0,IF(H336="Previsto",IF(Visao="Realizado + previsto",1,0),1))</f>
        <v/>
      </c>
      <c r="N336" s="54">
        <f>IF(OR(B336="",H336&lt;&gt;"Previsto"),"",IF(B336&lt;TODAY(),"Atrasado",IF(B336&lt;=TODAY()+7,"Vence em 7 dias","A vencer")))</f>
        <v/>
      </c>
    </row>
    <row r="337">
      <c r="B337" s="51" t="n"/>
      <c r="C337" s="52" t="n"/>
      <c r="D337" s="52" t="n"/>
      <c r="E337" s="52" t="n"/>
      <c r="F337" s="52" t="n"/>
      <c r="G337" s="52" t="n"/>
      <c r="H337" s="52" t="n"/>
      <c r="I337" s="53" t="n"/>
      <c r="J337" s="54">
        <f>IF(D337="","",IFERROR(INDEX(CatTipo,MATCH(D337,CatNome,0)),"?"))</f>
        <v/>
      </c>
      <c r="K337" s="54">
        <f>IF(D337="","",IFERROR(INDEX(CatGrupo,MATCH(D337,CatNome,0)),"?"))</f>
        <v/>
      </c>
      <c r="L337" s="55">
        <f>IF(J337="Entrada",N(I337),IF(J337="Saída",-N(I337),0))</f>
        <v/>
      </c>
      <c r="M337" s="54">
        <f>IF(B337="",0,IF(H337="Previsto",IF(Visao="Realizado + previsto",1,0),1))</f>
        <v/>
      </c>
      <c r="N337" s="54">
        <f>IF(OR(B337="",H337&lt;&gt;"Previsto"),"",IF(B337&lt;TODAY(),"Atrasado",IF(B337&lt;=TODAY()+7,"Vence em 7 dias","A vencer")))</f>
        <v/>
      </c>
    </row>
    <row r="338">
      <c r="B338" s="51" t="n"/>
      <c r="C338" s="52" t="n"/>
      <c r="D338" s="52" t="n"/>
      <c r="E338" s="52" t="n"/>
      <c r="F338" s="52" t="n"/>
      <c r="G338" s="52" t="n"/>
      <c r="H338" s="52" t="n"/>
      <c r="I338" s="53" t="n"/>
      <c r="J338" s="54">
        <f>IF(D338="","",IFERROR(INDEX(CatTipo,MATCH(D338,CatNome,0)),"?"))</f>
        <v/>
      </c>
      <c r="K338" s="54">
        <f>IF(D338="","",IFERROR(INDEX(CatGrupo,MATCH(D338,CatNome,0)),"?"))</f>
        <v/>
      </c>
      <c r="L338" s="55">
        <f>IF(J338="Entrada",N(I338),IF(J338="Saída",-N(I338),0))</f>
        <v/>
      </c>
      <c r="M338" s="54">
        <f>IF(B338="",0,IF(H338="Previsto",IF(Visao="Realizado + previsto",1,0),1))</f>
        <v/>
      </c>
      <c r="N338" s="54">
        <f>IF(OR(B338="",H338&lt;&gt;"Previsto"),"",IF(B338&lt;TODAY(),"Atrasado",IF(B338&lt;=TODAY()+7,"Vence em 7 dias","A vencer")))</f>
        <v/>
      </c>
    </row>
    <row r="339">
      <c r="B339" s="51" t="n"/>
      <c r="C339" s="52" t="n"/>
      <c r="D339" s="52" t="n"/>
      <c r="E339" s="52" t="n"/>
      <c r="F339" s="52" t="n"/>
      <c r="G339" s="52" t="n"/>
      <c r="H339" s="52" t="n"/>
      <c r="I339" s="53" t="n"/>
      <c r="J339" s="54">
        <f>IF(D339="","",IFERROR(INDEX(CatTipo,MATCH(D339,CatNome,0)),"?"))</f>
        <v/>
      </c>
      <c r="K339" s="54">
        <f>IF(D339="","",IFERROR(INDEX(CatGrupo,MATCH(D339,CatNome,0)),"?"))</f>
        <v/>
      </c>
      <c r="L339" s="55">
        <f>IF(J339="Entrada",N(I339),IF(J339="Saída",-N(I339),0))</f>
        <v/>
      </c>
      <c r="M339" s="54">
        <f>IF(B339="",0,IF(H339="Previsto",IF(Visao="Realizado + previsto",1,0),1))</f>
        <v/>
      </c>
      <c r="N339" s="54">
        <f>IF(OR(B339="",H339&lt;&gt;"Previsto"),"",IF(B339&lt;TODAY(),"Atrasado",IF(B339&lt;=TODAY()+7,"Vence em 7 dias","A vencer")))</f>
        <v/>
      </c>
    </row>
    <row r="340">
      <c r="B340" s="51" t="n"/>
      <c r="C340" s="52" t="n"/>
      <c r="D340" s="52" t="n"/>
      <c r="E340" s="52" t="n"/>
      <c r="F340" s="52" t="n"/>
      <c r="G340" s="52" t="n"/>
      <c r="H340" s="52" t="n"/>
      <c r="I340" s="53" t="n"/>
      <c r="J340" s="54">
        <f>IF(D340="","",IFERROR(INDEX(CatTipo,MATCH(D340,CatNome,0)),"?"))</f>
        <v/>
      </c>
      <c r="K340" s="54">
        <f>IF(D340="","",IFERROR(INDEX(CatGrupo,MATCH(D340,CatNome,0)),"?"))</f>
        <v/>
      </c>
      <c r="L340" s="55">
        <f>IF(J340="Entrada",N(I340),IF(J340="Saída",-N(I340),0))</f>
        <v/>
      </c>
      <c r="M340" s="54">
        <f>IF(B340="",0,IF(H340="Previsto",IF(Visao="Realizado + previsto",1,0),1))</f>
        <v/>
      </c>
      <c r="N340" s="54">
        <f>IF(OR(B340="",H340&lt;&gt;"Previsto"),"",IF(B340&lt;TODAY(),"Atrasado",IF(B340&lt;=TODAY()+7,"Vence em 7 dias","A vencer")))</f>
        <v/>
      </c>
    </row>
    <row r="341">
      <c r="B341" s="51" t="n"/>
      <c r="C341" s="52" t="n"/>
      <c r="D341" s="52" t="n"/>
      <c r="E341" s="52" t="n"/>
      <c r="F341" s="52" t="n"/>
      <c r="G341" s="52" t="n"/>
      <c r="H341" s="52" t="n"/>
      <c r="I341" s="53" t="n"/>
      <c r="J341" s="54">
        <f>IF(D341="","",IFERROR(INDEX(CatTipo,MATCH(D341,CatNome,0)),"?"))</f>
        <v/>
      </c>
      <c r="K341" s="54">
        <f>IF(D341="","",IFERROR(INDEX(CatGrupo,MATCH(D341,CatNome,0)),"?"))</f>
        <v/>
      </c>
      <c r="L341" s="55">
        <f>IF(J341="Entrada",N(I341),IF(J341="Saída",-N(I341),0))</f>
        <v/>
      </c>
      <c r="M341" s="54">
        <f>IF(B341="",0,IF(H341="Previsto",IF(Visao="Realizado + previsto",1,0),1))</f>
        <v/>
      </c>
      <c r="N341" s="54">
        <f>IF(OR(B341="",H341&lt;&gt;"Previsto"),"",IF(B341&lt;TODAY(),"Atrasado",IF(B341&lt;=TODAY()+7,"Vence em 7 dias","A vencer")))</f>
        <v/>
      </c>
    </row>
    <row r="342">
      <c r="B342" s="51" t="n"/>
      <c r="C342" s="52" t="n"/>
      <c r="D342" s="52" t="n"/>
      <c r="E342" s="52" t="n"/>
      <c r="F342" s="52" t="n"/>
      <c r="G342" s="52" t="n"/>
      <c r="H342" s="52" t="n"/>
      <c r="I342" s="53" t="n"/>
      <c r="J342" s="54">
        <f>IF(D342="","",IFERROR(INDEX(CatTipo,MATCH(D342,CatNome,0)),"?"))</f>
        <v/>
      </c>
      <c r="K342" s="54">
        <f>IF(D342="","",IFERROR(INDEX(CatGrupo,MATCH(D342,CatNome,0)),"?"))</f>
        <v/>
      </c>
      <c r="L342" s="55">
        <f>IF(J342="Entrada",N(I342),IF(J342="Saída",-N(I342),0))</f>
        <v/>
      </c>
      <c r="M342" s="54">
        <f>IF(B342="",0,IF(H342="Previsto",IF(Visao="Realizado + previsto",1,0),1))</f>
        <v/>
      </c>
      <c r="N342" s="54">
        <f>IF(OR(B342="",H342&lt;&gt;"Previsto"),"",IF(B342&lt;TODAY(),"Atrasado",IF(B342&lt;=TODAY()+7,"Vence em 7 dias","A vencer")))</f>
        <v/>
      </c>
    </row>
    <row r="343">
      <c r="B343" s="51" t="n"/>
      <c r="C343" s="52" t="n"/>
      <c r="D343" s="52" t="n"/>
      <c r="E343" s="52" t="n"/>
      <c r="F343" s="52" t="n"/>
      <c r="G343" s="52" t="n"/>
      <c r="H343" s="52" t="n"/>
      <c r="I343" s="53" t="n"/>
      <c r="J343" s="54">
        <f>IF(D343="","",IFERROR(INDEX(CatTipo,MATCH(D343,CatNome,0)),"?"))</f>
        <v/>
      </c>
      <c r="K343" s="54">
        <f>IF(D343="","",IFERROR(INDEX(CatGrupo,MATCH(D343,CatNome,0)),"?"))</f>
        <v/>
      </c>
      <c r="L343" s="55">
        <f>IF(J343="Entrada",N(I343),IF(J343="Saída",-N(I343),0))</f>
        <v/>
      </c>
      <c r="M343" s="54">
        <f>IF(B343="",0,IF(H343="Previsto",IF(Visao="Realizado + previsto",1,0),1))</f>
        <v/>
      </c>
      <c r="N343" s="54">
        <f>IF(OR(B343="",H343&lt;&gt;"Previsto"),"",IF(B343&lt;TODAY(),"Atrasado",IF(B343&lt;=TODAY()+7,"Vence em 7 dias","A vencer")))</f>
        <v/>
      </c>
    </row>
    <row r="344">
      <c r="B344" s="51" t="n"/>
      <c r="C344" s="52" t="n"/>
      <c r="D344" s="52" t="n"/>
      <c r="E344" s="52" t="n"/>
      <c r="F344" s="52" t="n"/>
      <c r="G344" s="52" t="n"/>
      <c r="H344" s="52" t="n"/>
      <c r="I344" s="53" t="n"/>
      <c r="J344" s="54">
        <f>IF(D344="","",IFERROR(INDEX(CatTipo,MATCH(D344,CatNome,0)),"?"))</f>
        <v/>
      </c>
      <c r="K344" s="54">
        <f>IF(D344="","",IFERROR(INDEX(CatGrupo,MATCH(D344,CatNome,0)),"?"))</f>
        <v/>
      </c>
      <c r="L344" s="55">
        <f>IF(J344="Entrada",N(I344),IF(J344="Saída",-N(I344),0))</f>
        <v/>
      </c>
      <c r="M344" s="54">
        <f>IF(B344="",0,IF(H344="Previsto",IF(Visao="Realizado + previsto",1,0),1))</f>
        <v/>
      </c>
      <c r="N344" s="54">
        <f>IF(OR(B344="",H344&lt;&gt;"Previsto"),"",IF(B344&lt;TODAY(),"Atrasado",IF(B344&lt;=TODAY()+7,"Vence em 7 dias","A vencer")))</f>
        <v/>
      </c>
    </row>
    <row r="345">
      <c r="B345" s="51" t="n"/>
      <c r="C345" s="52" t="n"/>
      <c r="D345" s="52" t="n"/>
      <c r="E345" s="52" t="n"/>
      <c r="F345" s="52" t="n"/>
      <c r="G345" s="52" t="n"/>
      <c r="H345" s="52" t="n"/>
      <c r="I345" s="53" t="n"/>
      <c r="J345" s="54">
        <f>IF(D345="","",IFERROR(INDEX(CatTipo,MATCH(D345,CatNome,0)),"?"))</f>
        <v/>
      </c>
      <c r="K345" s="54">
        <f>IF(D345="","",IFERROR(INDEX(CatGrupo,MATCH(D345,CatNome,0)),"?"))</f>
        <v/>
      </c>
      <c r="L345" s="55">
        <f>IF(J345="Entrada",N(I345),IF(J345="Saída",-N(I345),0))</f>
        <v/>
      </c>
      <c r="M345" s="54">
        <f>IF(B345="",0,IF(H345="Previsto",IF(Visao="Realizado + previsto",1,0),1))</f>
        <v/>
      </c>
      <c r="N345" s="54">
        <f>IF(OR(B345="",H345&lt;&gt;"Previsto"),"",IF(B345&lt;TODAY(),"Atrasado",IF(B345&lt;=TODAY()+7,"Vence em 7 dias","A vencer")))</f>
        <v/>
      </c>
    </row>
    <row r="346">
      <c r="B346" s="51" t="n"/>
      <c r="C346" s="52" t="n"/>
      <c r="D346" s="52" t="n"/>
      <c r="E346" s="52" t="n"/>
      <c r="F346" s="52" t="n"/>
      <c r="G346" s="52" t="n"/>
      <c r="H346" s="52" t="n"/>
      <c r="I346" s="53" t="n"/>
      <c r="J346" s="54">
        <f>IF(D346="","",IFERROR(INDEX(CatTipo,MATCH(D346,CatNome,0)),"?"))</f>
        <v/>
      </c>
      <c r="K346" s="54">
        <f>IF(D346="","",IFERROR(INDEX(CatGrupo,MATCH(D346,CatNome,0)),"?"))</f>
        <v/>
      </c>
      <c r="L346" s="55">
        <f>IF(J346="Entrada",N(I346),IF(J346="Saída",-N(I346),0))</f>
        <v/>
      </c>
      <c r="M346" s="54">
        <f>IF(B346="",0,IF(H346="Previsto",IF(Visao="Realizado + previsto",1,0),1))</f>
        <v/>
      </c>
      <c r="N346" s="54">
        <f>IF(OR(B346="",H346&lt;&gt;"Previsto"),"",IF(B346&lt;TODAY(),"Atrasado",IF(B346&lt;=TODAY()+7,"Vence em 7 dias","A vencer")))</f>
        <v/>
      </c>
    </row>
    <row r="347">
      <c r="B347" s="51" t="n"/>
      <c r="C347" s="52" t="n"/>
      <c r="D347" s="52" t="n"/>
      <c r="E347" s="52" t="n"/>
      <c r="F347" s="52" t="n"/>
      <c r="G347" s="52" t="n"/>
      <c r="H347" s="52" t="n"/>
      <c r="I347" s="53" t="n"/>
      <c r="J347" s="54">
        <f>IF(D347="","",IFERROR(INDEX(CatTipo,MATCH(D347,CatNome,0)),"?"))</f>
        <v/>
      </c>
      <c r="K347" s="54">
        <f>IF(D347="","",IFERROR(INDEX(CatGrupo,MATCH(D347,CatNome,0)),"?"))</f>
        <v/>
      </c>
      <c r="L347" s="55">
        <f>IF(J347="Entrada",N(I347),IF(J347="Saída",-N(I347),0))</f>
        <v/>
      </c>
      <c r="M347" s="54">
        <f>IF(B347="",0,IF(H347="Previsto",IF(Visao="Realizado + previsto",1,0),1))</f>
        <v/>
      </c>
      <c r="N347" s="54">
        <f>IF(OR(B347="",H347&lt;&gt;"Previsto"),"",IF(B347&lt;TODAY(),"Atrasado",IF(B347&lt;=TODAY()+7,"Vence em 7 dias","A vencer")))</f>
        <v/>
      </c>
    </row>
    <row r="348">
      <c r="B348" s="51" t="n"/>
      <c r="C348" s="52" t="n"/>
      <c r="D348" s="52" t="n"/>
      <c r="E348" s="52" t="n"/>
      <c r="F348" s="52" t="n"/>
      <c r="G348" s="52" t="n"/>
      <c r="H348" s="52" t="n"/>
      <c r="I348" s="53" t="n"/>
      <c r="J348" s="54">
        <f>IF(D348="","",IFERROR(INDEX(CatTipo,MATCH(D348,CatNome,0)),"?"))</f>
        <v/>
      </c>
      <c r="K348" s="54">
        <f>IF(D348="","",IFERROR(INDEX(CatGrupo,MATCH(D348,CatNome,0)),"?"))</f>
        <v/>
      </c>
      <c r="L348" s="55">
        <f>IF(J348="Entrada",N(I348),IF(J348="Saída",-N(I348),0))</f>
        <v/>
      </c>
      <c r="M348" s="54">
        <f>IF(B348="",0,IF(H348="Previsto",IF(Visao="Realizado + previsto",1,0),1))</f>
        <v/>
      </c>
      <c r="N348" s="54">
        <f>IF(OR(B348="",H348&lt;&gt;"Previsto"),"",IF(B348&lt;TODAY(),"Atrasado",IF(B348&lt;=TODAY()+7,"Vence em 7 dias","A vencer")))</f>
        <v/>
      </c>
    </row>
    <row r="349">
      <c r="B349" s="51" t="n"/>
      <c r="C349" s="52" t="n"/>
      <c r="D349" s="52" t="n"/>
      <c r="E349" s="52" t="n"/>
      <c r="F349" s="52" t="n"/>
      <c r="G349" s="52" t="n"/>
      <c r="H349" s="52" t="n"/>
      <c r="I349" s="53" t="n"/>
      <c r="J349" s="54">
        <f>IF(D349="","",IFERROR(INDEX(CatTipo,MATCH(D349,CatNome,0)),"?"))</f>
        <v/>
      </c>
      <c r="K349" s="54">
        <f>IF(D349="","",IFERROR(INDEX(CatGrupo,MATCH(D349,CatNome,0)),"?"))</f>
        <v/>
      </c>
      <c r="L349" s="55">
        <f>IF(J349="Entrada",N(I349),IF(J349="Saída",-N(I349),0))</f>
        <v/>
      </c>
      <c r="M349" s="54">
        <f>IF(B349="",0,IF(H349="Previsto",IF(Visao="Realizado + previsto",1,0),1))</f>
        <v/>
      </c>
      <c r="N349" s="54">
        <f>IF(OR(B349="",H349&lt;&gt;"Previsto"),"",IF(B349&lt;TODAY(),"Atrasado",IF(B349&lt;=TODAY()+7,"Vence em 7 dias","A vencer")))</f>
        <v/>
      </c>
    </row>
    <row r="350">
      <c r="B350" s="51" t="n"/>
      <c r="C350" s="52" t="n"/>
      <c r="D350" s="52" t="n"/>
      <c r="E350" s="52" t="n"/>
      <c r="F350" s="52" t="n"/>
      <c r="G350" s="52" t="n"/>
      <c r="H350" s="52" t="n"/>
      <c r="I350" s="53" t="n"/>
      <c r="J350" s="54">
        <f>IF(D350="","",IFERROR(INDEX(CatTipo,MATCH(D350,CatNome,0)),"?"))</f>
        <v/>
      </c>
      <c r="K350" s="54">
        <f>IF(D350="","",IFERROR(INDEX(CatGrupo,MATCH(D350,CatNome,0)),"?"))</f>
        <v/>
      </c>
      <c r="L350" s="55">
        <f>IF(J350="Entrada",N(I350),IF(J350="Saída",-N(I350),0))</f>
        <v/>
      </c>
      <c r="M350" s="54">
        <f>IF(B350="",0,IF(H350="Previsto",IF(Visao="Realizado + previsto",1,0),1))</f>
        <v/>
      </c>
      <c r="N350" s="54">
        <f>IF(OR(B350="",H350&lt;&gt;"Previsto"),"",IF(B350&lt;TODAY(),"Atrasado",IF(B350&lt;=TODAY()+7,"Vence em 7 dias","A vencer")))</f>
        <v/>
      </c>
    </row>
    <row r="351">
      <c r="B351" s="51" t="n"/>
      <c r="C351" s="52" t="n"/>
      <c r="D351" s="52" t="n"/>
      <c r="E351" s="52" t="n"/>
      <c r="F351" s="52" t="n"/>
      <c r="G351" s="52" t="n"/>
      <c r="H351" s="52" t="n"/>
      <c r="I351" s="53" t="n"/>
      <c r="J351" s="54">
        <f>IF(D351="","",IFERROR(INDEX(CatTipo,MATCH(D351,CatNome,0)),"?"))</f>
        <v/>
      </c>
      <c r="K351" s="54">
        <f>IF(D351="","",IFERROR(INDEX(CatGrupo,MATCH(D351,CatNome,0)),"?"))</f>
        <v/>
      </c>
      <c r="L351" s="55">
        <f>IF(J351="Entrada",N(I351),IF(J351="Saída",-N(I351),0))</f>
        <v/>
      </c>
      <c r="M351" s="54">
        <f>IF(B351="",0,IF(H351="Previsto",IF(Visao="Realizado + previsto",1,0),1))</f>
        <v/>
      </c>
      <c r="N351" s="54">
        <f>IF(OR(B351="",H351&lt;&gt;"Previsto"),"",IF(B351&lt;TODAY(),"Atrasado",IF(B351&lt;=TODAY()+7,"Vence em 7 dias","A vencer")))</f>
        <v/>
      </c>
    </row>
    <row r="352">
      <c r="B352" s="51" t="n"/>
      <c r="C352" s="52" t="n"/>
      <c r="D352" s="52" t="n"/>
      <c r="E352" s="52" t="n"/>
      <c r="F352" s="52" t="n"/>
      <c r="G352" s="52" t="n"/>
      <c r="H352" s="52" t="n"/>
      <c r="I352" s="53" t="n"/>
      <c r="J352" s="54">
        <f>IF(D352="","",IFERROR(INDEX(CatTipo,MATCH(D352,CatNome,0)),"?"))</f>
        <v/>
      </c>
      <c r="K352" s="54">
        <f>IF(D352="","",IFERROR(INDEX(CatGrupo,MATCH(D352,CatNome,0)),"?"))</f>
        <v/>
      </c>
      <c r="L352" s="55">
        <f>IF(J352="Entrada",N(I352),IF(J352="Saída",-N(I352),0))</f>
        <v/>
      </c>
      <c r="M352" s="54">
        <f>IF(B352="",0,IF(H352="Previsto",IF(Visao="Realizado + previsto",1,0),1))</f>
        <v/>
      </c>
      <c r="N352" s="54">
        <f>IF(OR(B352="",H352&lt;&gt;"Previsto"),"",IF(B352&lt;TODAY(),"Atrasado",IF(B352&lt;=TODAY()+7,"Vence em 7 dias","A vencer")))</f>
        <v/>
      </c>
    </row>
    <row r="353">
      <c r="B353" s="51" t="n"/>
      <c r="C353" s="52" t="n"/>
      <c r="D353" s="52" t="n"/>
      <c r="E353" s="52" t="n"/>
      <c r="F353" s="52" t="n"/>
      <c r="G353" s="52" t="n"/>
      <c r="H353" s="52" t="n"/>
      <c r="I353" s="53" t="n"/>
      <c r="J353" s="54">
        <f>IF(D353="","",IFERROR(INDEX(CatTipo,MATCH(D353,CatNome,0)),"?"))</f>
        <v/>
      </c>
      <c r="K353" s="54">
        <f>IF(D353="","",IFERROR(INDEX(CatGrupo,MATCH(D353,CatNome,0)),"?"))</f>
        <v/>
      </c>
      <c r="L353" s="55">
        <f>IF(J353="Entrada",N(I353),IF(J353="Saída",-N(I353),0))</f>
        <v/>
      </c>
      <c r="M353" s="54">
        <f>IF(B353="",0,IF(H353="Previsto",IF(Visao="Realizado + previsto",1,0),1))</f>
        <v/>
      </c>
      <c r="N353" s="54">
        <f>IF(OR(B353="",H353&lt;&gt;"Previsto"),"",IF(B353&lt;TODAY(),"Atrasado",IF(B353&lt;=TODAY()+7,"Vence em 7 dias","A vencer")))</f>
        <v/>
      </c>
    </row>
    <row r="354">
      <c r="B354" s="51" t="n"/>
      <c r="C354" s="52" t="n"/>
      <c r="D354" s="52" t="n"/>
      <c r="E354" s="52" t="n"/>
      <c r="F354" s="52" t="n"/>
      <c r="G354" s="52" t="n"/>
      <c r="H354" s="52" t="n"/>
      <c r="I354" s="53" t="n"/>
      <c r="J354" s="54">
        <f>IF(D354="","",IFERROR(INDEX(CatTipo,MATCH(D354,CatNome,0)),"?"))</f>
        <v/>
      </c>
      <c r="K354" s="54">
        <f>IF(D354="","",IFERROR(INDEX(CatGrupo,MATCH(D354,CatNome,0)),"?"))</f>
        <v/>
      </c>
      <c r="L354" s="55">
        <f>IF(J354="Entrada",N(I354),IF(J354="Saída",-N(I354),0))</f>
        <v/>
      </c>
      <c r="M354" s="54">
        <f>IF(B354="",0,IF(H354="Previsto",IF(Visao="Realizado + previsto",1,0),1))</f>
        <v/>
      </c>
      <c r="N354" s="54">
        <f>IF(OR(B354="",H354&lt;&gt;"Previsto"),"",IF(B354&lt;TODAY(),"Atrasado",IF(B354&lt;=TODAY()+7,"Vence em 7 dias","A vencer")))</f>
        <v/>
      </c>
    </row>
    <row r="355">
      <c r="B355" s="51" t="n"/>
      <c r="C355" s="52" t="n"/>
      <c r="D355" s="52" t="n"/>
      <c r="E355" s="52" t="n"/>
      <c r="F355" s="52" t="n"/>
      <c r="G355" s="52" t="n"/>
      <c r="H355" s="52" t="n"/>
      <c r="I355" s="53" t="n"/>
      <c r="J355" s="54">
        <f>IF(D355="","",IFERROR(INDEX(CatTipo,MATCH(D355,CatNome,0)),"?"))</f>
        <v/>
      </c>
      <c r="K355" s="54">
        <f>IF(D355="","",IFERROR(INDEX(CatGrupo,MATCH(D355,CatNome,0)),"?"))</f>
        <v/>
      </c>
      <c r="L355" s="55">
        <f>IF(J355="Entrada",N(I355),IF(J355="Saída",-N(I355),0))</f>
        <v/>
      </c>
      <c r="M355" s="54">
        <f>IF(B355="",0,IF(H355="Previsto",IF(Visao="Realizado + previsto",1,0),1))</f>
        <v/>
      </c>
      <c r="N355" s="54">
        <f>IF(OR(B355="",H355&lt;&gt;"Previsto"),"",IF(B355&lt;TODAY(),"Atrasado",IF(B355&lt;=TODAY()+7,"Vence em 7 dias","A vencer")))</f>
        <v/>
      </c>
    </row>
    <row r="356">
      <c r="B356" s="51" t="n"/>
      <c r="C356" s="52" t="n"/>
      <c r="D356" s="52" t="n"/>
      <c r="E356" s="52" t="n"/>
      <c r="F356" s="52" t="n"/>
      <c r="G356" s="52" t="n"/>
      <c r="H356" s="52" t="n"/>
      <c r="I356" s="53" t="n"/>
      <c r="J356" s="54">
        <f>IF(D356="","",IFERROR(INDEX(CatTipo,MATCH(D356,CatNome,0)),"?"))</f>
        <v/>
      </c>
      <c r="K356" s="54">
        <f>IF(D356="","",IFERROR(INDEX(CatGrupo,MATCH(D356,CatNome,0)),"?"))</f>
        <v/>
      </c>
      <c r="L356" s="55">
        <f>IF(J356="Entrada",N(I356),IF(J356="Saída",-N(I356),0))</f>
        <v/>
      </c>
      <c r="M356" s="54">
        <f>IF(B356="",0,IF(H356="Previsto",IF(Visao="Realizado + previsto",1,0),1))</f>
        <v/>
      </c>
      <c r="N356" s="54">
        <f>IF(OR(B356="",H356&lt;&gt;"Previsto"),"",IF(B356&lt;TODAY(),"Atrasado",IF(B356&lt;=TODAY()+7,"Vence em 7 dias","A vencer")))</f>
        <v/>
      </c>
    </row>
    <row r="357">
      <c r="B357" s="51" t="n"/>
      <c r="C357" s="52" t="n"/>
      <c r="D357" s="52" t="n"/>
      <c r="E357" s="52" t="n"/>
      <c r="F357" s="52" t="n"/>
      <c r="G357" s="52" t="n"/>
      <c r="H357" s="52" t="n"/>
      <c r="I357" s="53" t="n"/>
      <c r="J357" s="54">
        <f>IF(D357="","",IFERROR(INDEX(CatTipo,MATCH(D357,CatNome,0)),"?"))</f>
        <v/>
      </c>
      <c r="K357" s="54">
        <f>IF(D357="","",IFERROR(INDEX(CatGrupo,MATCH(D357,CatNome,0)),"?"))</f>
        <v/>
      </c>
      <c r="L357" s="55">
        <f>IF(J357="Entrada",N(I357),IF(J357="Saída",-N(I357),0))</f>
        <v/>
      </c>
      <c r="M357" s="54">
        <f>IF(B357="",0,IF(H357="Previsto",IF(Visao="Realizado + previsto",1,0),1))</f>
        <v/>
      </c>
      <c r="N357" s="54">
        <f>IF(OR(B357="",H357&lt;&gt;"Previsto"),"",IF(B357&lt;TODAY(),"Atrasado",IF(B357&lt;=TODAY()+7,"Vence em 7 dias","A vencer")))</f>
        <v/>
      </c>
    </row>
    <row r="358">
      <c r="B358" s="51" t="n"/>
      <c r="C358" s="52" t="n"/>
      <c r="D358" s="52" t="n"/>
      <c r="E358" s="52" t="n"/>
      <c r="F358" s="52" t="n"/>
      <c r="G358" s="52" t="n"/>
      <c r="H358" s="52" t="n"/>
      <c r="I358" s="53" t="n"/>
      <c r="J358" s="54">
        <f>IF(D358="","",IFERROR(INDEX(CatTipo,MATCH(D358,CatNome,0)),"?"))</f>
        <v/>
      </c>
      <c r="K358" s="54">
        <f>IF(D358="","",IFERROR(INDEX(CatGrupo,MATCH(D358,CatNome,0)),"?"))</f>
        <v/>
      </c>
      <c r="L358" s="55">
        <f>IF(J358="Entrada",N(I358),IF(J358="Saída",-N(I358),0))</f>
        <v/>
      </c>
      <c r="M358" s="54">
        <f>IF(B358="",0,IF(H358="Previsto",IF(Visao="Realizado + previsto",1,0),1))</f>
        <v/>
      </c>
      <c r="N358" s="54">
        <f>IF(OR(B358="",H358&lt;&gt;"Previsto"),"",IF(B358&lt;TODAY(),"Atrasado",IF(B358&lt;=TODAY()+7,"Vence em 7 dias","A vencer")))</f>
        <v/>
      </c>
    </row>
    <row r="359">
      <c r="B359" s="51" t="n"/>
      <c r="C359" s="52" t="n"/>
      <c r="D359" s="52" t="n"/>
      <c r="E359" s="52" t="n"/>
      <c r="F359" s="52" t="n"/>
      <c r="G359" s="52" t="n"/>
      <c r="H359" s="52" t="n"/>
      <c r="I359" s="53" t="n"/>
      <c r="J359" s="54">
        <f>IF(D359="","",IFERROR(INDEX(CatTipo,MATCH(D359,CatNome,0)),"?"))</f>
        <v/>
      </c>
      <c r="K359" s="54">
        <f>IF(D359="","",IFERROR(INDEX(CatGrupo,MATCH(D359,CatNome,0)),"?"))</f>
        <v/>
      </c>
      <c r="L359" s="55">
        <f>IF(J359="Entrada",N(I359),IF(J359="Saída",-N(I359),0))</f>
        <v/>
      </c>
      <c r="M359" s="54">
        <f>IF(B359="",0,IF(H359="Previsto",IF(Visao="Realizado + previsto",1,0),1))</f>
        <v/>
      </c>
      <c r="N359" s="54">
        <f>IF(OR(B359="",H359&lt;&gt;"Previsto"),"",IF(B359&lt;TODAY(),"Atrasado",IF(B359&lt;=TODAY()+7,"Vence em 7 dias","A vencer")))</f>
        <v/>
      </c>
    </row>
    <row r="360">
      <c r="B360" s="51" t="n"/>
      <c r="C360" s="52" t="n"/>
      <c r="D360" s="52" t="n"/>
      <c r="E360" s="52" t="n"/>
      <c r="F360" s="52" t="n"/>
      <c r="G360" s="52" t="n"/>
      <c r="H360" s="52" t="n"/>
      <c r="I360" s="53" t="n"/>
      <c r="J360" s="54">
        <f>IF(D360="","",IFERROR(INDEX(CatTipo,MATCH(D360,CatNome,0)),"?"))</f>
        <v/>
      </c>
      <c r="K360" s="54">
        <f>IF(D360="","",IFERROR(INDEX(CatGrupo,MATCH(D360,CatNome,0)),"?"))</f>
        <v/>
      </c>
      <c r="L360" s="55">
        <f>IF(J360="Entrada",N(I360),IF(J360="Saída",-N(I360),0))</f>
        <v/>
      </c>
      <c r="M360" s="54">
        <f>IF(B360="",0,IF(H360="Previsto",IF(Visao="Realizado + previsto",1,0),1))</f>
        <v/>
      </c>
      <c r="N360" s="54">
        <f>IF(OR(B360="",H360&lt;&gt;"Previsto"),"",IF(B360&lt;TODAY(),"Atrasado",IF(B360&lt;=TODAY()+7,"Vence em 7 dias","A vencer")))</f>
        <v/>
      </c>
    </row>
    <row r="361">
      <c r="B361" s="51" t="n"/>
      <c r="C361" s="52" t="n"/>
      <c r="D361" s="52" t="n"/>
      <c r="E361" s="52" t="n"/>
      <c r="F361" s="52" t="n"/>
      <c r="G361" s="52" t="n"/>
      <c r="H361" s="52" t="n"/>
      <c r="I361" s="53" t="n"/>
      <c r="J361" s="54">
        <f>IF(D361="","",IFERROR(INDEX(CatTipo,MATCH(D361,CatNome,0)),"?"))</f>
        <v/>
      </c>
      <c r="K361" s="54">
        <f>IF(D361="","",IFERROR(INDEX(CatGrupo,MATCH(D361,CatNome,0)),"?"))</f>
        <v/>
      </c>
      <c r="L361" s="55">
        <f>IF(J361="Entrada",N(I361),IF(J361="Saída",-N(I361),0))</f>
        <v/>
      </c>
      <c r="M361" s="54">
        <f>IF(B361="",0,IF(H361="Previsto",IF(Visao="Realizado + previsto",1,0),1))</f>
        <v/>
      </c>
      <c r="N361" s="54">
        <f>IF(OR(B361="",H361&lt;&gt;"Previsto"),"",IF(B361&lt;TODAY(),"Atrasado",IF(B361&lt;=TODAY()+7,"Vence em 7 dias","A vencer")))</f>
        <v/>
      </c>
    </row>
    <row r="362">
      <c r="B362" s="51" t="n"/>
      <c r="C362" s="52" t="n"/>
      <c r="D362" s="52" t="n"/>
      <c r="E362" s="52" t="n"/>
      <c r="F362" s="52" t="n"/>
      <c r="G362" s="52" t="n"/>
      <c r="H362" s="52" t="n"/>
      <c r="I362" s="53" t="n"/>
      <c r="J362" s="54">
        <f>IF(D362="","",IFERROR(INDEX(CatTipo,MATCH(D362,CatNome,0)),"?"))</f>
        <v/>
      </c>
      <c r="K362" s="54">
        <f>IF(D362="","",IFERROR(INDEX(CatGrupo,MATCH(D362,CatNome,0)),"?"))</f>
        <v/>
      </c>
      <c r="L362" s="55">
        <f>IF(J362="Entrada",N(I362),IF(J362="Saída",-N(I362),0))</f>
        <v/>
      </c>
      <c r="M362" s="54">
        <f>IF(B362="",0,IF(H362="Previsto",IF(Visao="Realizado + previsto",1,0),1))</f>
        <v/>
      </c>
      <c r="N362" s="54">
        <f>IF(OR(B362="",H362&lt;&gt;"Previsto"),"",IF(B362&lt;TODAY(),"Atrasado",IF(B362&lt;=TODAY()+7,"Vence em 7 dias","A vencer")))</f>
        <v/>
      </c>
    </row>
    <row r="363">
      <c r="B363" s="51" t="n"/>
      <c r="C363" s="52" t="n"/>
      <c r="D363" s="52" t="n"/>
      <c r="E363" s="52" t="n"/>
      <c r="F363" s="52" t="n"/>
      <c r="G363" s="52" t="n"/>
      <c r="H363" s="52" t="n"/>
      <c r="I363" s="53" t="n"/>
      <c r="J363" s="54">
        <f>IF(D363="","",IFERROR(INDEX(CatTipo,MATCH(D363,CatNome,0)),"?"))</f>
        <v/>
      </c>
      <c r="K363" s="54">
        <f>IF(D363="","",IFERROR(INDEX(CatGrupo,MATCH(D363,CatNome,0)),"?"))</f>
        <v/>
      </c>
      <c r="L363" s="55">
        <f>IF(J363="Entrada",N(I363),IF(J363="Saída",-N(I363),0))</f>
        <v/>
      </c>
      <c r="M363" s="54">
        <f>IF(B363="",0,IF(H363="Previsto",IF(Visao="Realizado + previsto",1,0),1))</f>
        <v/>
      </c>
      <c r="N363" s="54">
        <f>IF(OR(B363="",H363&lt;&gt;"Previsto"),"",IF(B363&lt;TODAY(),"Atrasado",IF(B363&lt;=TODAY()+7,"Vence em 7 dias","A vencer")))</f>
        <v/>
      </c>
    </row>
    <row r="364">
      <c r="B364" s="51" t="n"/>
      <c r="C364" s="52" t="n"/>
      <c r="D364" s="52" t="n"/>
      <c r="E364" s="52" t="n"/>
      <c r="F364" s="52" t="n"/>
      <c r="G364" s="52" t="n"/>
      <c r="H364" s="52" t="n"/>
      <c r="I364" s="53" t="n"/>
      <c r="J364" s="54">
        <f>IF(D364="","",IFERROR(INDEX(CatTipo,MATCH(D364,CatNome,0)),"?"))</f>
        <v/>
      </c>
      <c r="K364" s="54">
        <f>IF(D364="","",IFERROR(INDEX(CatGrupo,MATCH(D364,CatNome,0)),"?"))</f>
        <v/>
      </c>
      <c r="L364" s="55">
        <f>IF(J364="Entrada",N(I364),IF(J364="Saída",-N(I364),0))</f>
        <v/>
      </c>
      <c r="M364" s="54">
        <f>IF(B364="",0,IF(H364="Previsto",IF(Visao="Realizado + previsto",1,0),1))</f>
        <v/>
      </c>
      <c r="N364" s="54">
        <f>IF(OR(B364="",H364&lt;&gt;"Previsto"),"",IF(B364&lt;TODAY(),"Atrasado",IF(B364&lt;=TODAY()+7,"Vence em 7 dias","A vencer")))</f>
        <v/>
      </c>
    </row>
    <row r="365">
      <c r="B365" s="51" t="n"/>
      <c r="C365" s="52" t="n"/>
      <c r="D365" s="52" t="n"/>
      <c r="E365" s="52" t="n"/>
      <c r="F365" s="52" t="n"/>
      <c r="G365" s="52" t="n"/>
      <c r="H365" s="52" t="n"/>
      <c r="I365" s="53" t="n"/>
      <c r="J365" s="54">
        <f>IF(D365="","",IFERROR(INDEX(CatTipo,MATCH(D365,CatNome,0)),"?"))</f>
        <v/>
      </c>
      <c r="K365" s="54">
        <f>IF(D365="","",IFERROR(INDEX(CatGrupo,MATCH(D365,CatNome,0)),"?"))</f>
        <v/>
      </c>
      <c r="L365" s="55">
        <f>IF(J365="Entrada",N(I365),IF(J365="Saída",-N(I365),0))</f>
        <v/>
      </c>
      <c r="M365" s="54">
        <f>IF(B365="",0,IF(H365="Previsto",IF(Visao="Realizado + previsto",1,0),1))</f>
        <v/>
      </c>
      <c r="N365" s="54">
        <f>IF(OR(B365="",H365&lt;&gt;"Previsto"),"",IF(B365&lt;TODAY(),"Atrasado",IF(B365&lt;=TODAY()+7,"Vence em 7 dias","A vencer")))</f>
        <v/>
      </c>
    </row>
    <row r="366">
      <c r="B366" s="51" t="n"/>
      <c r="C366" s="52" t="n"/>
      <c r="D366" s="52" t="n"/>
      <c r="E366" s="52" t="n"/>
      <c r="F366" s="52" t="n"/>
      <c r="G366" s="52" t="n"/>
      <c r="H366" s="52" t="n"/>
      <c r="I366" s="53" t="n"/>
      <c r="J366" s="54">
        <f>IF(D366="","",IFERROR(INDEX(CatTipo,MATCH(D366,CatNome,0)),"?"))</f>
        <v/>
      </c>
      <c r="K366" s="54">
        <f>IF(D366="","",IFERROR(INDEX(CatGrupo,MATCH(D366,CatNome,0)),"?"))</f>
        <v/>
      </c>
      <c r="L366" s="55">
        <f>IF(J366="Entrada",N(I366),IF(J366="Saída",-N(I366),0))</f>
        <v/>
      </c>
      <c r="M366" s="54">
        <f>IF(B366="",0,IF(H366="Previsto",IF(Visao="Realizado + previsto",1,0),1))</f>
        <v/>
      </c>
      <c r="N366" s="54">
        <f>IF(OR(B366="",H366&lt;&gt;"Previsto"),"",IF(B366&lt;TODAY(),"Atrasado",IF(B366&lt;=TODAY()+7,"Vence em 7 dias","A vencer")))</f>
        <v/>
      </c>
    </row>
    <row r="367">
      <c r="B367" s="51" t="n"/>
      <c r="C367" s="52" t="n"/>
      <c r="D367" s="52" t="n"/>
      <c r="E367" s="52" t="n"/>
      <c r="F367" s="52" t="n"/>
      <c r="G367" s="52" t="n"/>
      <c r="H367" s="52" t="n"/>
      <c r="I367" s="53" t="n"/>
      <c r="J367" s="54">
        <f>IF(D367="","",IFERROR(INDEX(CatTipo,MATCH(D367,CatNome,0)),"?"))</f>
        <v/>
      </c>
      <c r="K367" s="54">
        <f>IF(D367="","",IFERROR(INDEX(CatGrupo,MATCH(D367,CatNome,0)),"?"))</f>
        <v/>
      </c>
      <c r="L367" s="55">
        <f>IF(J367="Entrada",N(I367),IF(J367="Saída",-N(I367),0))</f>
        <v/>
      </c>
      <c r="M367" s="54">
        <f>IF(B367="",0,IF(H367="Previsto",IF(Visao="Realizado + previsto",1,0),1))</f>
        <v/>
      </c>
      <c r="N367" s="54">
        <f>IF(OR(B367="",H367&lt;&gt;"Previsto"),"",IF(B367&lt;TODAY(),"Atrasado",IF(B367&lt;=TODAY()+7,"Vence em 7 dias","A vencer")))</f>
        <v/>
      </c>
    </row>
    <row r="368">
      <c r="B368" s="51" t="n"/>
      <c r="C368" s="52" t="n"/>
      <c r="D368" s="52" t="n"/>
      <c r="E368" s="52" t="n"/>
      <c r="F368" s="52" t="n"/>
      <c r="G368" s="52" t="n"/>
      <c r="H368" s="52" t="n"/>
      <c r="I368" s="53" t="n"/>
      <c r="J368" s="54">
        <f>IF(D368="","",IFERROR(INDEX(CatTipo,MATCH(D368,CatNome,0)),"?"))</f>
        <v/>
      </c>
      <c r="K368" s="54">
        <f>IF(D368="","",IFERROR(INDEX(CatGrupo,MATCH(D368,CatNome,0)),"?"))</f>
        <v/>
      </c>
      <c r="L368" s="55">
        <f>IF(J368="Entrada",N(I368),IF(J368="Saída",-N(I368),0))</f>
        <v/>
      </c>
      <c r="M368" s="54">
        <f>IF(B368="",0,IF(H368="Previsto",IF(Visao="Realizado + previsto",1,0),1))</f>
        <v/>
      </c>
      <c r="N368" s="54">
        <f>IF(OR(B368="",H368&lt;&gt;"Previsto"),"",IF(B368&lt;TODAY(),"Atrasado",IF(B368&lt;=TODAY()+7,"Vence em 7 dias","A vencer")))</f>
        <v/>
      </c>
    </row>
    <row r="369">
      <c r="B369" s="51" t="n"/>
      <c r="C369" s="52" t="n"/>
      <c r="D369" s="52" t="n"/>
      <c r="E369" s="52" t="n"/>
      <c r="F369" s="52" t="n"/>
      <c r="G369" s="52" t="n"/>
      <c r="H369" s="52" t="n"/>
      <c r="I369" s="53" t="n"/>
      <c r="J369" s="54">
        <f>IF(D369="","",IFERROR(INDEX(CatTipo,MATCH(D369,CatNome,0)),"?"))</f>
        <v/>
      </c>
      <c r="K369" s="54">
        <f>IF(D369="","",IFERROR(INDEX(CatGrupo,MATCH(D369,CatNome,0)),"?"))</f>
        <v/>
      </c>
      <c r="L369" s="55">
        <f>IF(J369="Entrada",N(I369),IF(J369="Saída",-N(I369),0))</f>
        <v/>
      </c>
      <c r="M369" s="54">
        <f>IF(B369="",0,IF(H369="Previsto",IF(Visao="Realizado + previsto",1,0),1))</f>
        <v/>
      </c>
      <c r="N369" s="54">
        <f>IF(OR(B369="",H369&lt;&gt;"Previsto"),"",IF(B369&lt;TODAY(),"Atrasado",IF(B369&lt;=TODAY()+7,"Vence em 7 dias","A vencer")))</f>
        <v/>
      </c>
    </row>
    <row r="370">
      <c r="B370" s="51" t="n"/>
      <c r="C370" s="52" t="n"/>
      <c r="D370" s="52" t="n"/>
      <c r="E370" s="52" t="n"/>
      <c r="F370" s="52" t="n"/>
      <c r="G370" s="52" t="n"/>
      <c r="H370" s="52" t="n"/>
      <c r="I370" s="53" t="n"/>
      <c r="J370" s="54">
        <f>IF(D370="","",IFERROR(INDEX(CatTipo,MATCH(D370,CatNome,0)),"?"))</f>
        <v/>
      </c>
      <c r="K370" s="54">
        <f>IF(D370="","",IFERROR(INDEX(CatGrupo,MATCH(D370,CatNome,0)),"?"))</f>
        <v/>
      </c>
      <c r="L370" s="55">
        <f>IF(J370="Entrada",N(I370),IF(J370="Saída",-N(I370),0))</f>
        <v/>
      </c>
      <c r="M370" s="54">
        <f>IF(B370="",0,IF(H370="Previsto",IF(Visao="Realizado + previsto",1,0),1))</f>
        <v/>
      </c>
      <c r="N370" s="54">
        <f>IF(OR(B370="",H370&lt;&gt;"Previsto"),"",IF(B370&lt;TODAY(),"Atrasado",IF(B370&lt;=TODAY()+7,"Vence em 7 dias","A vencer")))</f>
        <v/>
      </c>
    </row>
    <row r="371">
      <c r="B371" s="51" t="n"/>
      <c r="C371" s="52" t="n"/>
      <c r="D371" s="52" t="n"/>
      <c r="E371" s="52" t="n"/>
      <c r="F371" s="52" t="n"/>
      <c r="G371" s="52" t="n"/>
      <c r="H371" s="52" t="n"/>
      <c r="I371" s="53" t="n"/>
      <c r="J371" s="54">
        <f>IF(D371="","",IFERROR(INDEX(CatTipo,MATCH(D371,CatNome,0)),"?"))</f>
        <v/>
      </c>
      <c r="K371" s="54">
        <f>IF(D371="","",IFERROR(INDEX(CatGrupo,MATCH(D371,CatNome,0)),"?"))</f>
        <v/>
      </c>
      <c r="L371" s="55">
        <f>IF(J371="Entrada",N(I371),IF(J371="Saída",-N(I371),0))</f>
        <v/>
      </c>
      <c r="M371" s="54">
        <f>IF(B371="",0,IF(H371="Previsto",IF(Visao="Realizado + previsto",1,0),1))</f>
        <v/>
      </c>
      <c r="N371" s="54">
        <f>IF(OR(B371="",H371&lt;&gt;"Previsto"),"",IF(B371&lt;TODAY(),"Atrasado",IF(B371&lt;=TODAY()+7,"Vence em 7 dias","A vencer")))</f>
        <v/>
      </c>
    </row>
    <row r="372">
      <c r="B372" s="51" t="n"/>
      <c r="C372" s="52" t="n"/>
      <c r="D372" s="52" t="n"/>
      <c r="E372" s="52" t="n"/>
      <c r="F372" s="52" t="n"/>
      <c r="G372" s="52" t="n"/>
      <c r="H372" s="52" t="n"/>
      <c r="I372" s="53" t="n"/>
      <c r="J372" s="54">
        <f>IF(D372="","",IFERROR(INDEX(CatTipo,MATCH(D372,CatNome,0)),"?"))</f>
        <v/>
      </c>
      <c r="K372" s="54">
        <f>IF(D372="","",IFERROR(INDEX(CatGrupo,MATCH(D372,CatNome,0)),"?"))</f>
        <v/>
      </c>
      <c r="L372" s="55">
        <f>IF(J372="Entrada",N(I372),IF(J372="Saída",-N(I372),0))</f>
        <v/>
      </c>
      <c r="M372" s="54">
        <f>IF(B372="",0,IF(H372="Previsto",IF(Visao="Realizado + previsto",1,0),1))</f>
        <v/>
      </c>
      <c r="N372" s="54">
        <f>IF(OR(B372="",H372&lt;&gt;"Previsto"),"",IF(B372&lt;TODAY(),"Atrasado",IF(B372&lt;=TODAY()+7,"Vence em 7 dias","A vencer")))</f>
        <v/>
      </c>
    </row>
    <row r="373">
      <c r="B373" s="51" t="n"/>
      <c r="C373" s="52" t="n"/>
      <c r="D373" s="52" t="n"/>
      <c r="E373" s="52" t="n"/>
      <c r="F373" s="52" t="n"/>
      <c r="G373" s="52" t="n"/>
      <c r="H373" s="52" t="n"/>
      <c r="I373" s="53" t="n"/>
      <c r="J373" s="54">
        <f>IF(D373="","",IFERROR(INDEX(CatTipo,MATCH(D373,CatNome,0)),"?"))</f>
        <v/>
      </c>
      <c r="K373" s="54">
        <f>IF(D373="","",IFERROR(INDEX(CatGrupo,MATCH(D373,CatNome,0)),"?"))</f>
        <v/>
      </c>
      <c r="L373" s="55">
        <f>IF(J373="Entrada",N(I373),IF(J373="Saída",-N(I373),0))</f>
        <v/>
      </c>
      <c r="M373" s="54">
        <f>IF(B373="",0,IF(H373="Previsto",IF(Visao="Realizado + previsto",1,0),1))</f>
        <v/>
      </c>
      <c r="N373" s="54">
        <f>IF(OR(B373="",H373&lt;&gt;"Previsto"),"",IF(B373&lt;TODAY(),"Atrasado",IF(B373&lt;=TODAY()+7,"Vence em 7 dias","A vencer")))</f>
        <v/>
      </c>
    </row>
    <row r="374">
      <c r="B374" s="51" t="n"/>
      <c r="C374" s="52" t="n"/>
      <c r="D374" s="52" t="n"/>
      <c r="E374" s="52" t="n"/>
      <c r="F374" s="52" t="n"/>
      <c r="G374" s="52" t="n"/>
      <c r="H374" s="52" t="n"/>
      <c r="I374" s="53" t="n"/>
      <c r="J374" s="54">
        <f>IF(D374="","",IFERROR(INDEX(CatTipo,MATCH(D374,CatNome,0)),"?"))</f>
        <v/>
      </c>
      <c r="K374" s="54">
        <f>IF(D374="","",IFERROR(INDEX(CatGrupo,MATCH(D374,CatNome,0)),"?"))</f>
        <v/>
      </c>
      <c r="L374" s="55">
        <f>IF(J374="Entrada",N(I374),IF(J374="Saída",-N(I374),0))</f>
        <v/>
      </c>
      <c r="M374" s="54">
        <f>IF(B374="",0,IF(H374="Previsto",IF(Visao="Realizado + previsto",1,0),1))</f>
        <v/>
      </c>
      <c r="N374" s="54">
        <f>IF(OR(B374="",H374&lt;&gt;"Previsto"),"",IF(B374&lt;TODAY(),"Atrasado",IF(B374&lt;=TODAY()+7,"Vence em 7 dias","A vencer")))</f>
        <v/>
      </c>
    </row>
    <row r="375">
      <c r="B375" s="51" t="n"/>
      <c r="C375" s="52" t="n"/>
      <c r="D375" s="52" t="n"/>
      <c r="E375" s="52" t="n"/>
      <c r="F375" s="52" t="n"/>
      <c r="G375" s="52" t="n"/>
      <c r="H375" s="52" t="n"/>
      <c r="I375" s="53" t="n"/>
      <c r="J375" s="54">
        <f>IF(D375="","",IFERROR(INDEX(CatTipo,MATCH(D375,CatNome,0)),"?"))</f>
        <v/>
      </c>
      <c r="K375" s="54">
        <f>IF(D375="","",IFERROR(INDEX(CatGrupo,MATCH(D375,CatNome,0)),"?"))</f>
        <v/>
      </c>
      <c r="L375" s="55">
        <f>IF(J375="Entrada",N(I375),IF(J375="Saída",-N(I375),0))</f>
        <v/>
      </c>
      <c r="M375" s="54">
        <f>IF(B375="",0,IF(H375="Previsto",IF(Visao="Realizado + previsto",1,0),1))</f>
        <v/>
      </c>
      <c r="N375" s="54">
        <f>IF(OR(B375="",H375&lt;&gt;"Previsto"),"",IF(B375&lt;TODAY(),"Atrasado",IF(B375&lt;=TODAY()+7,"Vence em 7 dias","A vencer")))</f>
        <v/>
      </c>
    </row>
    <row r="376">
      <c r="B376" s="51" t="n"/>
      <c r="C376" s="52" t="n"/>
      <c r="D376" s="52" t="n"/>
      <c r="E376" s="52" t="n"/>
      <c r="F376" s="52" t="n"/>
      <c r="G376" s="52" t="n"/>
      <c r="H376" s="52" t="n"/>
      <c r="I376" s="53" t="n"/>
      <c r="J376" s="54">
        <f>IF(D376="","",IFERROR(INDEX(CatTipo,MATCH(D376,CatNome,0)),"?"))</f>
        <v/>
      </c>
      <c r="K376" s="54">
        <f>IF(D376="","",IFERROR(INDEX(CatGrupo,MATCH(D376,CatNome,0)),"?"))</f>
        <v/>
      </c>
      <c r="L376" s="55">
        <f>IF(J376="Entrada",N(I376),IF(J376="Saída",-N(I376),0))</f>
        <v/>
      </c>
      <c r="M376" s="54">
        <f>IF(B376="",0,IF(H376="Previsto",IF(Visao="Realizado + previsto",1,0),1))</f>
        <v/>
      </c>
      <c r="N376" s="54">
        <f>IF(OR(B376="",H376&lt;&gt;"Previsto"),"",IF(B376&lt;TODAY(),"Atrasado",IF(B376&lt;=TODAY()+7,"Vence em 7 dias","A vencer")))</f>
        <v/>
      </c>
    </row>
    <row r="377">
      <c r="B377" s="51" t="n"/>
      <c r="C377" s="52" t="n"/>
      <c r="D377" s="52" t="n"/>
      <c r="E377" s="52" t="n"/>
      <c r="F377" s="52" t="n"/>
      <c r="G377" s="52" t="n"/>
      <c r="H377" s="52" t="n"/>
      <c r="I377" s="53" t="n"/>
      <c r="J377" s="54">
        <f>IF(D377="","",IFERROR(INDEX(CatTipo,MATCH(D377,CatNome,0)),"?"))</f>
        <v/>
      </c>
      <c r="K377" s="54">
        <f>IF(D377="","",IFERROR(INDEX(CatGrupo,MATCH(D377,CatNome,0)),"?"))</f>
        <v/>
      </c>
      <c r="L377" s="55">
        <f>IF(J377="Entrada",N(I377),IF(J377="Saída",-N(I377),0))</f>
        <v/>
      </c>
      <c r="M377" s="54">
        <f>IF(B377="",0,IF(H377="Previsto",IF(Visao="Realizado + previsto",1,0),1))</f>
        <v/>
      </c>
      <c r="N377" s="54">
        <f>IF(OR(B377="",H377&lt;&gt;"Previsto"),"",IF(B377&lt;TODAY(),"Atrasado",IF(B377&lt;=TODAY()+7,"Vence em 7 dias","A vencer")))</f>
        <v/>
      </c>
    </row>
    <row r="378">
      <c r="B378" s="51" t="n"/>
      <c r="C378" s="52" t="n"/>
      <c r="D378" s="52" t="n"/>
      <c r="E378" s="52" t="n"/>
      <c r="F378" s="52" t="n"/>
      <c r="G378" s="52" t="n"/>
      <c r="H378" s="52" t="n"/>
      <c r="I378" s="53" t="n"/>
      <c r="J378" s="54">
        <f>IF(D378="","",IFERROR(INDEX(CatTipo,MATCH(D378,CatNome,0)),"?"))</f>
        <v/>
      </c>
      <c r="K378" s="54">
        <f>IF(D378="","",IFERROR(INDEX(CatGrupo,MATCH(D378,CatNome,0)),"?"))</f>
        <v/>
      </c>
      <c r="L378" s="55">
        <f>IF(J378="Entrada",N(I378),IF(J378="Saída",-N(I378),0))</f>
        <v/>
      </c>
      <c r="M378" s="54">
        <f>IF(B378="",0,IF(H378="Previsto",IF(Visao="Realizado + previsto",1,0),1))</f>
        <v/>
      </c>
      <c r="N378" s="54">
        <f>IF(OR(B378="",H378&lt;&gt;"Previsto"),"",IF(B378&lt;TODAY(),"Atrasado",IF(B378&lt;=TODAY()+7,"Vence em 7 dias","A vencer")))</f>
        <v/>
      </c>
    </row>
    <row r="379">
      <c r="B379" s="51" t="n"/>
      <c r="C379" s="52" t="n"/>
      <c r="D379" s="52" t="n"/>
      <c r="E379" s="52" t="n"/>
      <c r="F379" s="52" t="n"/>
      <c r="G379" s="52" t="n"/>
      <c r="H379" s="52" t="n"/>
      <c r="I379" s="53" t="n"/>
      <c r="J379" s="54">
        <f>IF(D379="","",IFERROR(INDEX(CatTipo,MATCH(D379,CatNome,0)),"?"))</f>
        <v/>
      </c>
      <c r="K379" s="54">
        <f>IF(D379="","",IFERROR(INDEX(CatGrupo,MATCH(D379,CatNome,0)),"?"))</f>
        <v/>
      </c>
      <c r="L379" s="55">
        <f>IF(J379="Entrada",N(I379),IF(J379="Saída",-N(I379),0))</f>
        <v/>
      </c>
      <c r="M379" s="54">
        <f>IF(B379="",0,IF(H379="Previsto",IF(Visao="Realizado + previsto",1,0),1))</f>
        <v/>
      </c>
      <c r="N379" s="54">
        <f>IF(OR(B379="",H379&lt;&gt;"Previsto"),"",IF(B379&lt;TODAY(),"Atrasado",IF(B379&lt;=TODAY()+7,"Vence em 7 dias","A vencer")))</f>
        <v/>
      </c>
    </row>
    <row r="380">
      <c r="B380" s="51" t="n"/>
      <c r="C380" s="52" t="n"/>
      <c r="D380" s="52" t="n"/>
      <c r="E380" s="52" t="n"/>
      <c r="F380" s="52" t="n"/>
      <c r="G380" s="52" t="n"/>
      <c r="H380" s="52" t="n"/>
      <c r="I380" s="53" t="n"/>
      <c r="J380" s="54">
        <f>IF(D380="","",IFERROR(INDEX(CatTipo,MATCH(D380,CatNome,0)),"?"))</f>
        <v/>
      </c>
      <c r="K380" s="54">
        <f>IF(D380="","",IFERROR(INDEX(CatGrupo,MATCH(D380,CatNome,0)),"?"))</f>
        <v/>
      </c>
      <c r="L380" s="55">
        <f>IF(J380="Entrada",N(I380),IF(J380="Saída",-N(I380),0))</f>
        <v/>
      </c>
      <c r="M380" s="54">
        <f>IF(B380="",0,IF(H380="Previsto",IF(Visao="Realizado + previsto",1,0),1))</f>
        <v/>
      </c>
      <c r="N380" s="54">
        <f>IF(OR(B380="",H380&lt;&gt;"Previsto"),"",IF(B380&lt;TODAY(),"Atrasado",IF(B380&lt;=TODAY()+7,"Vence em 7 dias","A vencer")))</f>
        <v/>
      </c>
    </row>
    <row r="381">
      <c r="B381" s="51" t="n"/>
      <c r="C381" s="52" t="n"/>
      <c r="D381" s="52" t="n"/>
      <c r="E381" s="52" t="n"/>
      <c r="F381" s="52" t="n"/>
      <c r="G381" s="52" t="n"/>
      <c r="H381" s="52" t="n"/>
      <c r="I381" s="53" t="n"/>
      <c r="J381" s="54">
        <f>IF(D381="","",IFERROR(INDEX(CatTipo,MATCH(D381,CatNome,0)),"?"))</f>
        <v/>
      </c>
      <c r="K381" s="54">
        <f>IF(D381="","",IFERROR(INDEX(CatGrupo,MATCH(D381,CatNome,0)),"?"))</f>
        <v/>
      </c>
      <c r="L381" s="55">
        <f>IF(J381="Entrada",N(I381),IF(J381="Saída",-N(I381),0))</f>
        <v/>
      </c>
      <c r="M381" s="54">
        <f>IF(B381="",0,IF(H381="Previsto",IF(Visao="Realizado + previsto",1,0),1))</f>
        <v/>
      </c>
      <c r="N381" s="54">
        <f>IF(OR(B381="",H381&lt;&gt;"Previsto"),"",IF(B381&lt;TODAY(),"Atrasado",IF(B381&lt;=TODAY()+7,"Vence em 7 dias","A vencer")))</f>
        <v/>
      </c>
    </row>
    <row r="382">
      <c r="B382" s="51" t="n"/>
      <c r="C382" s="52" t="n"/>
      <c r="D382" s="52" t="n"/>
      <c r="E382" s="52" t="n"/>
      <c r="F382" s="52" t="n"/>
      <c r="G382" s="52" t="n"/>
      <c r="H382" s="52" t="n"/>
      <c r="I382" s="53" t="n"/>
      <c r="J382" s="54">
        <f>IF(D382="","",IFERROR(INDEX(CatTipo,MATCH(D382,CatNome,0)),"?"))</f>
        <v/>
      </c>
      <c r="K382" s="54">
        <f>IF(D382="","",IFERROR(INDEX(CatGrupo,MATCH(D382,CatNome,0)),"?"))</f>
        <v/>
      </c>
      <c r="L382" s="55">
        <f>IF(J382="Entrada",N(I382),IF(J382="Saída",-N(I382),0))</f>
        <v/>
      </c>
      <c r="M382" s="54">
        <f>IF(B382="",0,IF(H382="Previsto",IF(Visao="Realizado + previsto",1,0),1))</f>
        <v/>
      </c>
      <c r="N382" s="54">
        <f>IF(OR(B382="",H382&lt;&gt;"Previsto"),"",IF(B382&lt;TODAY(),"Atrasado",IF(B382&lt;=TODAY()+7,"Vence em 7 dias","A vencer")))</f>
        <v/>
      </c>
    </row>
    <row r="383">
      <c r="B383" s="51" t="n"/>
      <c r="C383" s="52" t="n"/>
      <c r="D383" s="52" t="n"/>
      <c r="E383" s="52" t="n"/>
      <c r="F383" s="52" t="n"/>
      <c r="G383" s="52" t="n"/>
      <c r="H383" s="52" t="n"/>
      <c r="I383" s="53" t="n"/>
      <c r="J383" s="54">
        <f>IF(D383="","",IFERROR(INDEX(CatTipo,MATCH(D383,CatNome,0)),"?"))</f>
        <v/>
      </c>
      <c r="K383" s="54">
        <f>IF(D383="","",IFERROR(INDEX(CatGrupo,MATCH(D383,CatNome,0)),"?"))</f>
        <v/>
      </c>
      <c r="L383" s="55">
        <f>IF(J383="Entrada",N(I383),IF(J383="Saída",-N(I383),0))</f>
        <v/>
      </c>
      <c r="M383" s="54">
        <f>IF(B383="",0,IF(H383="Previsto",IF(Visao="Realizado + previsto",1,0),1))</f>
        <v/>
      </c>
      <c r="N383" s="54">
        <f>IF(OR(B383="",H383&lt;&gt;"Previsto"),"",IF(B383&lt;TODAY(),"Atrasado",IF(B383&lt;=TODAY()+7,"Vence em 7 dias","A vencer")))</f>
        <v/>
      </c>
    </row>
    <row r="384">
      <c r="B384" s="51" t="n"/>
      <c r="C384" s="52" t="n"/>
      <c r="D384" s="52" t="n"/>
      <c r="E384" s="52" t="n"/>
      <c r="F384" s="52" t="n"/>
      <c r="G384" s="52" t="n"/>
      <c r="H384" s="52" t="n"/>
      <c r="I384" s="53" t="n"/>
      <c r="J384" s="54">
        <f>IF(D384="","",IFERROR(INDEX(CatTipo,MATCH(D384,CatNome,0)),"?"))</f>
        <v/>
      </c>
      <c r="K384" s="54">
        <f>IF(D384="","",IFERROR(INDEX(CatGrupo,MATCH(D384,CatNome,0)),"?"))</f>
        <v/>
      </c>
      <c r="L384" s="55">
        <f>IF(J384="Entrada",N(I384),IF(J384="Saída",-N(I384),0))</f>
        <v/>
      </c>
      <c r="M384" s="54">
        <f>IF(B384="",0,IF(H384="Previsto",IF(Visao="Realizado + previsto",1,0),1))</f>
        <v/>
      </c>
      <c r="N384" s="54">
        <f>IF(OR(B384="",H384&lt;&gt;"Previsto"),"",IF(B384&lt;TODAY(),"Atrasado",IF(B384&lt;=TODAY()+7,"Vence em 7 dias","A vencer")))</f>
        <v/>
      </c>
    </row>
    <row r="385">
      <c r="B385" s="51" t="n"/>
      <c r="C385" s="52" t="n"/>
      <c r="D385" s="52" t="n"/>
      <c r="E385" s="52" t="n"/>
      <c r="F385" s="52" t="n"/>
      <c r="G385" s="52" t="n"/>
      <c r="H385" s="52" t="n"/>
      <c r="I385" s="53" t="n"/>
      <c r="J385" s="54">
        <f>IF(D385="","",IFERROR(INDEX(CatTipo,MATCH(D385,CatNome,0)),"?"))</f>
        <v/>
      </c>
      <c r="K385" s="54">
        <f>IF(D385="","",IFERROR(INDEX(CatGrupo,MATCH(D385,CatNome,0)),"?"))</f>
        <v/>
      </c>
      <c r="L385" s="55">
        <f>IF(J385="Entrada",N(I385),IF(J385="Saída",-N(I385),0))</f>
        <v/>
      </c>
      <c r="M385" s="54">
        <f>IF(B385="",0,IF(H385="Previsto",IF(Visao="Realizado + previsto",1,0),1))</f>
        <v/>
      </c>
      <c r="N385" s="54">
        <f>IF(OR(B385="",H385&lt;&gt;"Previsto"),"",IF(B385&lt;TODAY(),"Atrasado",IF(B385&lt;=TODAY()+7,"Vence em 7 dias","A vencer")))</f>
        <v/>
      </c>
    </row>
    <row r="386">
      <c r="B386" s="51" t="n"/>
      <c r="C386" s="52" t="n"/>
      <c r="D386" s="52" t="n"/>
      <c r="E386" s="52" t="n"/>
      <c r="F386" s="52" t="n"/>
      <c r="G386" s="52" t="n"/>
      <c r="H386" s="52" t="n"/>
      <c r="I386" s="53" t="n"/>
      <c r="J386" s="54">
        <f>IF(D386="","",IFERROR(INDEX(CatTipo,MATCH(D386,CatNome,0)),"?"))</f>
        <v/>
      </c>
      <c r="K386" s="54">
        <f>IF(D386="","",IFERROR(INDEX(CatGrupo,MATCH(D386,CatNome,0)),"?"))</f>
        <v/>
      </c>
      <c r="L386" s="55">
        <f>IF(J386="Entrada",N(I386),IF(J386="Saída",-N(I386),0))</f>
        <v/>
      </c>
      <c r="M386" s="54">
        <f>IF(B386="",0,IF(H386="Previsto",IF(Visao="Realizado + previsto",1,0),1))</f>
        <v/>
      </c>
      <c r="N386" s="54">
        <f>IF(OR(B386="",H386&lt;&gt;"Previsto"),"",IF(B386&lt;TODAY(),"Atrasado",IF(B386&lt;=TODAY()+7,"Vence em 7 dias","A vencer")))</f>
        <v/>
      </c>
    </row>
    <row r="387">
      <c r="B387" s="51" t="n"/>
      <c r="C387" s="52" t="n"/>
      <c r="D387" s="52" t="n"/>
      <c r="E387" s="52" t="n"/>
      <c r="F387" s="52" t="n"/>
      <c r="G387" s="52" t="n"/>
      <c r="H387" s="52" t="n"/>
      <c r="I387" s="53" t="n"/>
      <c r="J387" s="54">
        <f>IF(D387="","",IFERROR(INDEX(CatTipo,MATCH(D387,CatNome,0)),"?"))</f>
        <v/>
      </c>
      <c r="K387" s="54">
        <f>IF(D387="","",IFERROR(INDEX(CatGrupo,MATCH(D387,CatNome,0)),"?"))</f>
        <v/>
      </c>
      <c r="L387" s="55">
        <f>IF(J387="Entrada",N(I387),IF(J387="Saída",-N(I387),0))</f>
        <v/>
      </c>
      <c r="M387" s="54">
        <f>IF(B387="",0,IF(H387="Previsto",IF(Visao="Realizado + previsto",1,0),1))</f>
        <v/>
      </c>
      <c r="N387" s="54">
        <f>IF(OR(B387="",H387&lt;&gt;"Previsto"),"",IF(B387&lt;TODAY(),"Atrasado",IF(B387&lt;=TODAY()+7,"Vence em 7 dias","A vencer")))</f>
        <v/>
      </c>
    </row>
    <row r="388">
      <c r="B388" s="51" t="n"/>
      <c r="C388" s="52" t="n"/>
      <c r="D388" s="52" t="n"/>
      <c r="E388" s="52" t="n"/>
      <c r="F388" s="52" t="n"/>
      <c r="G388" s="52" t="n"/>
      <c r="H388" s="52" t="n"/>
      <c r="I388" s="53" t="n"/>
      <c r="J388" s="54">
        <f>IF(D388="","",IFERROR(INDEX(CatTipo,MATCH(D388,CatNome,0)),"?"))</f>
        <v/>
      </c>
      <c r="K388" s="54">
        <f>IF(D388="","",IFERROR(INDEX(CatGrupo,MATCH(D388,CatNome,0)),"?"))</f>
        <v/>
      </c>
      <c r="L388" s="55">
        <f>IF(J388="Entrada",N(I388),IF(J388="Saída",-N(I388),0))</f>
        <v/>
      </c>
      <c r="M388" s="54">
        <f>IF(B388="",0,IF(H388="Previsto",IF(Visao="Realizado + previsto",1,0),1))</f>
        <v/>
      </c>
      <c r="N388" s="54">
        <f>IF(OR(B388="",H388&lt;&gt;"Previsto"),"",IF(B388&lt;TODAY(),"Atrasado",IF(B388&lt;=TODAY()+7,"Vence em 7 dias","A vencer")))</f>
        <v/>
      </c>
    </row>
    <row r="389">
      <c r="B389" s="51" t="n"/>
      <c r="C389" s="52" t="n"/>
      <c r="D389" s="52" t="n"/>
      <c r="E389" s="52" t="n"/>
      <c r="F389" s="52" t="n"/>
      <c r="G389" s="52" t="n"/>
      <c r="H389" s="52" t="n"/>
      <c r="I389" s="53" t="n"/>
      <c r="J389" s="54">
        <f>IF(D389="","",IFERROR(INDEX(CatTipo,MATCH(D389,CatNome,0)),"?"))</f>
        <v/>
      </c>
      <c r="K389" s="54">
        <f>IF(D389="","",IFERROR(INDEX(CatGrupo,MATCH(D389,CatNome,0)),"?"))</f>
        <v/>
      </c>
      <c r="L389" s="55">
        <f>IF(J389="Entrada",N(I389),IF(J389="Saída",-N(I389),0))</f>
        <v/>
      </c>
      <c r="M389" s="54">
        <f>IF(B389="",0,IF(H389="Previsto",IF(Visao="Realizado + previsto",1,0),1))</f>
        <v/>
      </c>
      <c r="N389" s="54">
        <f>IF(OR(B389="",H389&lt;&gt;"Previsto"),"",IF(B389&lt;TODAY(),"Atrasado",IF(B389&lt;=TODAY()+7,"Vence em 7 dias","A vencer")))</f>
        <v/>
      </c>
    </row>
    <row r="390">
      <c r="B390" s="51" t="n"/>
      <c r="C390" s="52" t="n"/>
      <c r="D390" s="52" t="n"/>
      <c r="E390" s="52" t="n"/>
      <c r="F390" s="52" t="n"/>
      <c r="G390" s="52" t="n"/>
      <c r="H390" s="52" t="n"/>
      <c r="I390" s="53" t="n"/>
      <c r="J390" s="54">
        <f>IF(D390="","",IFERROR(INDEX(CatTipo,MATCH(D390,CatNome,0)),"?"))</f>
        <v/>
      </c>
      <c r="K390" s="54">
        <f>IF(D390="","",IFERROR(INDEX(CatGrupo,MATCH(D390,CatNome,0)),"?"))</f>
        <v/>
      </c>
      <c r="L390" s="55">
        <f>IF(J390="Entrada",N(I390),IF(J390="Saída",-N(I390),0))</f>
        <v/>
      </c>
      <c r="M390" s="54">
        <f>IF(B390="",0,IF(H390="Previsto",IF(Visao="Realizado + previsto",1,0),1))</f>
        <v/>
      </c>
      <c r="N390" s="54">
        <f>IF(OR(B390="",H390&lt;&gt;"Previsto"),"",IF(B390&lt;TODAY(),"Atrasado",IF(B390&lt;=TODAY()+7,"Vence em 7 dias","A vencer")))</f>
        <v/>
      </c>
    </row>
    <row r="391">
      <c r="B391" s="51" t="n"/>
      <c r="C391" s="52" t="n"/>
      <c r="D391" s="52" t="n"/>
      <c r="E391" s="52" t="n"/>
      <c r="F391" s="52" t="n"/>
      <c r="G391" s="52" t="n"/>
      <c r="H391" s="52" t="n"/>
      <c r="I391" s="53" t="n"/>
      <c r="J391" s="54">
        <f>IF(D391="","",IFERROR(INDEX(CatTipo,MATCH(D391,CatNome,0)),"?"))</f>
        <v/>
      </c>
      <c r="K391" s="54">
        <f>IF(D391="","",IFERROR(INDEX(CatGrupo,MATCH(D391,CatNome,0)),"?"))</f>
        <v/>
      </c>
      <c r="L391" s="55">
        <f>IF(J391="Entrada",N(I391),IF(J391="Saída",-N(I391),0))</f>
        <v/>
      </c>
      <c r="M391" s="54">
        <f>IF(B391="",0,IF(H391="Previsto",IF(Visao="Realizado + previsto",1,0),1))</f>
        <v/>
      </c>
      <c r="N391" s="54">
        <f>IF(OR(B391="",H391&lt;&gt;"Previsto"),"",IF(B391&lt;TODAY(),"Atrasado",IF(B391&lt;=TODAY()+7,"Vence em 7 dias","A vencer")))</f>
        <v/>
      </c>
    </row>
    <row r="392">
      <c r="B392" s="51" t="n"/>
      <c r="C392" s="52" t="n"/>
      <c r="D392" s="52" t="n"/>
      <c r="E392" s="52" t="n"/>
      <c r="F392" s="52" t="n"/>
      <c r="G392" s="52" t="n"/>
      <c r="H392" s="52" t="n"/>
      <c r="I392" s="53" t="n"/>
      <c r="J392" s="54">
        <f>IF(D392="","",IFERROR(INDEX(CatTipo,MATCH(D392,CatNome,0)),"?"))</f>
        <v/>
      </c>
      <c r="K392" s="54">
        <f>IF(D392="","",IFERROR(INDEX(CatGrupo,MATCH(D392,CatNome,0)),"?"))</f>
        <v/>
      </c>
      <c r="L392" s="55">
        <f>IF(J392="Entrada",N(I392),IF(J392="Saída",-N(I392),0))</f>
        <v/>
      </c>
      <c r="M392" s="54">
        <f>IF(B392="",0,IF(H392="Previsto",IF(Visao="Realizado + previsto",1,0),1))</f>
        <v/>
      </c>
      <c r="N392" s="54">
        <f>IF(OR(B392="",H392&lt;&gt;"Previsto"),"",IF(B392&lt;TODAY(),"Atrasado",IF(B392&lt;=TODAY()+7,"Vence em 7 dias","A vencer")))</f>
        <v/>
      </c>
    </row>
    <row r="393">
      <c r="B393" s="51" t="n"/>
      <c r="C393" s="52" t="n"/>
      <c r="D393" s="52" t="n"/>
      <c r="E393" s="52" t="n"/>
      <c r="F393" s="52" t="n"/>
      <c r="G393" s="52" t="n"/>
      <c r="H393" s="52" t="n"/>
      <c r="I393" s="53" t="n"/>
      <c r="J393" s="54">
        <f>IF(D393="","",IFERROR(INDEX(CatTipo,MATCH(D393,CatNome,0)),"?"))</f>
        <v/>
      </c>
      <c r="K393" s="54">
        <f>IF(D393="","",IFERROR(INDEX(CatGrupo,MATCH(D393,CatNome,0)),"?"))</f>
        <v/>
      </c>
      <c r="L393" s="55">
        <f>IF(J393="Entrada",N(I393),IF(J393="Saída",-N(I393),0))</f>
        <v/>
      </c>
      <c r="M393" s="54">
        <f>IF(B393="",0,IF(H393="Previsto",IF(Visao="Realizado + previsto",1,0),1))</f>
        <v/>
      </c>
      <c r="N393" s="54">
        <f>IF(OR(B393="",H393&lt;&gt;"Previsto"),"",IF(B393&lt;TODAY(),"Atrasado",IF(B393&lt;=TODAY()+7,"Vence em 7 dias","A vencer")))</f>
        <v/>
      </c>
    </row>
    <row r="394">
      <c r="B394" s="51" t="n"/>
      <c r="C394" s="52" t="n"/>
      <c r="D394" s="52" t="n"/>
      <c r="E394" s="52" t="n"/>
      <c r="F394" s="52" t="n"/>
      <c r="G394" s="52" t="n"/>
      <c r="H394" s="52" t="n"/>
      <c r="I394" s="53" t="n"/>
      <c r="J394" s="54">
        <f>IF(D394="","",IFERROR(INDEX(CatTipo,MATCH(D394,CatNome,0)),"?"))</f>
        <v/>
      </c>
      <c r="K394" s="54">
        <f>IF(D394="","",IFERROR(INDEX(CatGrupo,MATCH(D394,CatNome,0)),"?"))</f>
        <v/>
      </c>
      <c r="L394" s="55">
        <f>IF(J394="Entrada",N(I394),IF(J394="Saída",-N(I394),0))</f>
        <v/>
      </c>
      <c r="M394" s="54">
        <f>IF(B394="",0,IF(H394="Previsto",IF(Visao="Realizado + previsto",1,0),1))</f>
        <v/>
      </c>
      <c r="N394" s="54">
        <f>IF(OR(B394="",H394&lt;&gt;"Previsto"),"",IF(B394&lt;TODAY(),"Atrasado",IF(B394&lt;=TODAY()+7,"Vence em 7 dias","A vencer")))</f>
        <v/>
      </c>
    </row>
    <row r="395">
      <c r="B395" s="51" t="n"/>
      <c r="C395" s="52" t="n"/>
      <c r="D395" s="52" t="n"/>
      <c r="E395" s="52" t="n"/>
      <c r="F395" s="52" t="n"/>
      <c r="G395" s="52" t="n"/>
      <c r="H395" s="52" t="n"/>
      <c r="I395" s="53" t="n"/>
      <c r="J395" s="54">
        <f>IF(D395="","",IFERROR(INDEX(CatTipo,MATCH(D395,CatNome,0)),"?"))</f>
        <v/>
      </c>
      <c r="K395" s="54">
        <f>IF(D395="","",IFERROR(INDEX(CatGrupo,MATCH(D395,CatNome,0)),"?"))</f>
        <v/>
      </c>
      <c r="L395" s="55">
        <f>IF(J395="Entrada",N(I395),IF(J395="Saída",-N(I395),0))</f>
        <v/>
      </c>
      <c r="M395" s="54">
        <f>IF(B395="",0,IF(H395="Previsto",IF(Visao="Realizado + previsto",1,0),1))</f>
        <v/>
      </c>
      <c r="N395" s="54">
        <f>IF(OR(B395="",H395&lt;&gt;"Previsto"),"",IF(B395&lt;TODAY(),"Atrasado",IF(B395&lt;=TODAY()+7,"Vence em 7 dias","A vencer")))</f>
        <v/>
      </c>
    </row>
    <row r="396">
      <c r="B396" s="51" t="n"/>
      <c r="C396" s="52" t="n"/>
      <c r="D396" s="52" t="n"/>
      <c r="E396" s="52" t="n"/>
      <c r="F396" s="52" t="n"/>
      <c r="G396" s="52" t="n"/>
      <c r="H396" s="52" t="n"/>
      <c r="I396" s="53" t="n"/>
      <c r="J396" s="54">
        <f>IF(D396="","",IFERROR(INDEX(CatTipo,MATCH(D396,CatNome,0)),"?"))</f>
        <v/>
      </c>
      <c r="K396" s="54">
        <f>IF(D396="","",IFERROR(INDEX(CatGrupo,MATCH(D396,CatNome,0)),"?"))</f>
        <v/>
      </c>
      <c r="L396" s="55">
        <f>IF(J396="Entrada",N(I396),IF(J396="Saída",-N(I396),0))</f>
        <v/>
      </c>
      <c r="M396" s="54">
        <f>IF(B396="",0,IF(H396="Previsto",IF(Visao="Realizado + previsto",1,0),1))</f>
        <v/>
      </c>
      <c r="N396" s="54">
        <f>IF(OR(B396="",H396&lt;&gt;"Previsto"),"",IF(B396&lt;TODAY(),"Atrasado",IF(B396&lt;=TODAY()+7,"Vence em 7 dias","A vencer")))</f>
        <v/>
      </c>
    </row>
    <row r="397">
      <c r="B397" s="51" t="n"/>
      <c r="C397" s="52" t="n"/>
      <c r="D397" s="52" t="n"/>
      <c r="E397" s="52" t="n"/>
      <c r="F397" s="52" t="n"/>
      <c r="G397" s="52" t="n"/>
      <c r="H397" s="52" t="n"/>
      <c r="I397" s="53" t="n"/>
      <c r="J397" s="54">
        <f>IF(D397="","",IFERROR(INDEX(CatTipo,MATCH(D397,CatNome,0)),"?"))</f>
        <v/>
      </c>
      <c r="K397" s="54">
        <f>IF(D397="","",IFERROR(INDEX(CatGrupo,MATCH(D397,CatNome,0)),"?"))</f>
        <v/>
      </c>
      <c r="L397" s="55">
        <f>IF(J397="Entrada",N(I397),IF(J397="Saída",-N(I397),0))</f>
        <v/>
      </c>
      <c r="M397" s="54">
        <f>IF(B397="",0,IF(H397="Previsto",IF(Visao="Realizado + previsto",1,0),1))</f>
        <v/>
      </c>
      <c r="N397" s="54">
        <f>IF(OR(B397="",H397&lt;&gt;"Previsto"),"",IF(B397&lt;TODAY(),"Atrasado",IF(B397&lt;=TODAY()+7,"Vence em 7 dias","A vencer")))</f>
        <v/>
      </c>
    </row>
    <row r="398">
      <c r="B398" s="51" t="n"/>
      <c r="C398" s="52" t="n"/>
      <c r="D398" s="52" t="n"/>
      <c r="E398" s="52" t="n"/>
      <c r="F398" s="52" t="n"/>
      <c r="G398" s="52" t="n"/>
      <c r="H398" s="52" t="n"/>
      <c r="I398" s="53" t="n"/>
      <c r="J398" s="54">
        <f>IF(D398="","",IFERROR(INDEX(CatTipo,MATCH(D398,CatNome,0)),"?"))</f>
        <v/>
      </c>
      <c r="K398" s="54">
        <f>IF(D398="","",IFERROR(INDEX(CatGrupo,MATCH(D398,CatNome,0)),"?"))</f>
        <v/>
      </c>
      <c r="L398" s="55">
        <f>IF(J398="Entrada",N(I398),IF(J398="Saída",-N(I398),0))</f>
        <v/>
      </c>
      <c r="M398" s="54">
        <f>IF(B398="",0,IF(H398="Previsto",IF(Visao="Realizado + previsto",1,0),1))</f>
        <v/>
      </c>
      <c r="N398" s="54">
        <f>IF(OR(B398="",H398&lt;&gt;"Previsto"),"",IF(B398&lt;TODAY(),"Atrasado",IF(B398&lt;=TODAY()+7,"Vence em 7 dias","A vencer")))</f>
        <v/>
      </c>
    </row>
    <row r="399">
      <c r="B399" s="51" t="n"/>
      <c r="C399" s="52" t="n"/>
      <c r="D399" s="52" t="n"/>
      <c r="E399" s="52" t="n"/>
      <c r="F399" s="52" t="n"/>
      <c r="G399" s="52" t="n"/>
      <c r="H399" s="52" t="n"/>
      <c r="I399" s="53" t="n"/>
      <c r="J399" s="54">
        <f>IF(D399="","",IFERROR(INDEX(CatTipo,MATCH(D399,CatNome,0)),"?"))</f>
        <v/>
      </c>
      <c r="K399" s="54">
        <f>IF(D399="","",IFERROR(INDEX(CatGrupo,MATCH(D399,CatNome,0)),"?"))</f>
        <v/>
      </c>
      <c r="L399" s="55">
        <f>IF(J399="Entrada",N(I399),IF(J399="Saída",-N(I399),0))</f>
        <v/>
      </c>
      <c r="M399" s="54">
        <f>IF(B399="",0,IF(H399="Previsto",IF(Visao="Realizado + previsto",1,0),1))</f>
        <v/>
      </c>
      <c r="N399" s="54">
        <f>IF(OR(B399="",H399&lt;&gt;"Previsto"),"",IF(B399&lt;TODAY(),"Atrasado",IF(B399&lt;=TODAY()+7,"Vence em 7 dias","A vencer")))</f>
        <v/>
      </c>
    </row>
    <row r="400">
      <c r="B400" s="51" t="n"/>
      <c r="C400" s="52" t="n"/>
      <c r="D400" s="52" t="n"/>
      <c r="E400" s="52" t="n"/>
      <c r="F400" s="52" t="n"/>
      <c r="G400" s="52" t="n"/>
      <c r="H400" s="52" t="n"/>
      <c r="I400" s="53" t="n"/>
      <c r="J400" s="54">
        <f>IF(D400="","",IFERROR(INDEX(CatTipo,MATCH(D400,CatNome,0)),"?"))</f>
        <v/>
      </c>
      <c r="K400" s="54">
        <f>IF(D400="","",IFERROR(INDEX(CatGrupo,MATCH(D400,CatNome,0)),"?"))</f>
        <v/>
      </c>
      <c r="L400" s="55">
        <f>IF(J400="Entrada",N(I400),IF(J400="Saída",-N(I400),0))</f>
        <v/>
      </c>
      <c r="M400" s="54">
        <f>IF(B400="",0,IF(H400="Previsto",IF(Visao="Realizado + previsto",1,0),1))</f>
        <v/>
      </c>
      <c r="N400" s="54">
        <f>IF(OR(B400="",H400&lt;&gt;"Previsto"),"",IF(B400&lt;TODAY(),"Atrasado",IF(B400&lt;=TODAY()+7,"Vence em 7 dias","A vencer")))</f>
        <v/>
      </c>
    </row>
    <row r="401">
      <c r="B401" s="51" t="n"/>
      <c r="C401" s="52" t="n"/>
      <c r="D401" s="52" t="n"/>
      <c r="E401" s="52" t="n"/>
      <c r="F401" s="52" t="n"/>
      <c r="G401" s="52" t="n"/>
      <c r="H401" s="52" t="n"/>
      <c r="I401" s="53" t="n"/>
      <c r="J401" s="54">
        <f>IF(D401="","",IFERROR(INDEX(CatTipo,MATCH(D401,CatNome,0)),"?"))</f>
        <v/>
      </c>
      <c r="K401" s="54">
        <f>IF(D401="","",IFERROR(INDEX(CatGrupo,MATCH(D401,CatNome,0)),"?"))</f>
        <v/>
      </c>
      <c r="L401" s="55">
        <f>IF(J401="Entrada",N(I401),IF(J401="Saída",-N(I401),0))</f>
        <v/>
      </c>
      <c r="M401" s="54">
        <f>IF(B401="",0,IF(H401="Previsto",IF(Visao="Realizado + previsto",1,0),1))</f>
        <v/>
      </c>
      <c r="N401" s="54">
        <f>IF(OR(B401="",H401&lt;&gt;"Previsto"),"",IF(B401&lt;TODAY(),"Atrasado",IF(B401&lt;=TODAY()+7,"Vence em 7 dias","A vencer")))</f>
        <v/>
      </c>
    </row>
    <row r="402">
      <c r="B402" s="51" t="n"/>
      <c r="C402" s="52" t="n"/>
      <c r="D402" s="52" t="n"/>
      <c r="E402" s="52" t="n"/>
      <c r="F402" s="52" t="n"/>
      <c r="G402" s="52" t="n"/>
      <c r="H402" s="52" t="n"/>
      <c r="I402" s="53" t="n"/>
      <c r="J402" s="54">
        <f>IF(D402="","",IFERROR(INDEX(CatTipo,MATCH(D402,CatNome,0)),"?"))</f>
        <v/>
      </c>
      <c r="K402" s="54">
        <f>IF(D402="","",IFERROR(INDEX(CatGrupo,MATCH(D402,CatNome,0)),"?"))</f>
        <v/>
      </c>
      <c r="L402" s="55">
        <f>IF(J402="Entrada",N(I402),IF(J402="Saída",-N(I402),0))</f>
        <v/>
      </c>
      <c r="M402" s="54">
        <f>IF(B402="",0,IF(H402="Previsto",IF(Visao="Realizado + previsto",1,0),1))</f>
        <v/>
      </c>
      <c r="N402" s="54">
        <f>IF(OR(B402="",H402&lt;&gt;"Previsto"),"",IF(B402&lt;TODAY(),"Atrasado",IF(B402&lt;=TODAY()+7,"Vence em 7 dias","A vencer")))</f>
        <v/>
      </c>
    </row>
    <row r="403">
      <c r="B403" s="51" t="n"/>
      <c r="C403" s="52" t="n"/>
      <c r="D403" s="52" t="n"/>
      <c r="E403" s="52" t="n"/>
      <c r="F403" s="52" t="n"/>
      <c r="G403" s="52" t="n"/>
      <c r="H403" s="52" t="n"/>
      <c r="I403" s="53" t="n"/>
      <c r="J403" s="54">
        <f>IF(D403="","",IFERROR(INDEX(CatTipo,MATCH(D403,CatNome,0)),"?"))</f>
        <v/>
      </c>
      <c r="K403" s="54">
        <f>IF(D403="","",IFERROR(INDEX(CatGrupo,MATCH(D403,CatNome,0)),"?"))</f>
        <v/>
      </c>
      <c r="L403" s="55">
        <f>IF(J403="Entrada",N(I403),IF(J403="Saída",-N(I403),0))</f>
        <v/>
      </c>
      <c r="M403" s="54">
        <f>IF(B403="",0,IF(H403="Previsto",IF(Visao="Realizado + previsto",1,0),1))</f>
        <v/>
      </c>
      <c r="N403" s="54">
        <f>IF(OR(B403="",H403&lt;&gt;"Previsto"),"",IF(B403&lt;TODAY(),"Atrasado",IF(B403&lt;=TODAY()+7,"Vence em 7 dias","A vencer")))</f>
        <v/>
      </c>
    </row>
    <row r="404">
      <c r="B404" s="51" t="n"/>
      <c r="C404" s="52" t="n"/>
      <c r="D404" s="52" t="n"/>
      <c r="E404" s="52" t="n"/>
      <c r="F404" s="52" t="n"/>
      <c r="G404" s="52" t="n"/>
      <c r="H404" s="52" t="n"/>
      <c r="I404" s="53" t="n"/>
      <c r="J404" s="54">
        <f>IF(D404="","",IFERROR(INDEX(CatTipo,MATCH(D404,CatNome,0)),"?"))</f>
        <v/>
      </c>
      <c r="K404" s="54">
        <f>IF(D404="","",IFERROR(INDEX(CatGrupo,MATCH(D404,CatNome,0)),"?"))</f>
        <v/>
      </c>
      <c r="L404" s="55">
        <f>IF(J404="Entrada",N(I404),IF(J404="Saída",-N(I404),0))</f>
        <v/>
      </c>
      <c r="M404" s="54">
        <f>IF(B404="",0,IF(H404="Previsto",IF(Visao="Realizado + previsto",1,0),1))</f>
        <v/>
      </c>
      <c r="N404" s="54">
        <f>IF(OR(B404="",H404&lt;&gt;"Previsto"),"",IF(B404&lt;TODAY(),"Atrasado",IF(B404&lt;=TODAY()+7,"Vence em 7 dias","A vencer")))</f>
        <v/>
      </c>
    </row>
    <row r="405">
      <c r="B405" s="51" t="n"/>
      <c r="C405" s="52" t="n"/>
      <c r="D405" s="52" t="n"/>
      <c r="E405" s="52" t="n"/>
      <c r="F405" s="52" t="n"/>
      <c r="G405" s="52" t="n"/>
      <c r="H405" s="52" t="n"/>
      <c r="I405" s="53" t="n"/>
      <c r="J405" s="54">
        <f>IF(D405="","",IFERROR(INDEX(CatTipo,MATCH(D405,CatNome,0)),"?"))</f>
        <v/>
      </c>
      <c r="K405" s="54">
        <f>IF(D405="","",IFERROR(INDEX(CatGrupo,MATCH(D405,CatNome,0)),"?"))</f>
        <v/>
      </c>
      <c r="L405" s="55">
        <f>IF(J405="Entrada",N(I405),IF(J405="Saída",-N(I405),0))</f>
        <v/>
      </c>
      <c r="M405" s="54">
        <f>IF(B405="",0,IF(H405="Previsto",IF(Visao="Realizado + previsto",1,0),1))</f>
        <v/>
      </c>
      <c r="N405" s="54">
        <f>IF(OR(B405="",H405&lt;&gt;"Previsto"),"",IF(B405&lt;TODAY(),"Atrasado",IF(B405&lt;=TODAY()+7,"Vence em 7 dias","A vencer")))</f>
        <v/>
      </c>
    </row>
    <row r="406">
      <c r="B406" s="51" t="n"/>
      <c r="C406" s="52" t="n"/>
      <c r="D406" s="52" t="n"/>
      <c r="E406" s="52" t="n"/>
      <c r="F406" s="52" t="n"/>
      <c r="G406" s="52" t="n"/>
      <c r="H406" s="52" t="n"/>
      <c r="I406" s="53" t="n"/>
      <c r="J406" s="54">
        <f>IF(D406="","",IFERROR(INDEX(CatTipo,MATCH(D406,CatNome,0)),"?"))</f>
        <v/>
      </c>
      <c r="K406" s="54">
        <f>IF(D406="","",IFERROR(INDEX(CatGrupo,MATCH(D406,CatNome,0)),"?"))</f>
        <v/>
      </c>
      <c r="L406" s="55">
        <f>IF(J406="Entrada",N(I406),IF(J406="Saída",-N(I406),0))</f>
        <v/>
      </c>
      <c r="M406" s="54">
        <f>IF(B406="",0,IF(H406="Previsto",IF(Visao="Realizado + previsto",1,0),1))</f>
        <v/>
      </c>
      <c r="N406" s="54">
        <f>IF(OR(B406="",H406&lt;&gt;"Previsto"),"",IF(B406&lt;TODAY(),"Atrasado",IF(B406&lt;=TODAY()+7,"Vence em 7 dias","A vencer")))</f>
        <v/>
      </c>
    </row>
    <row r="407">
      <c r="B407" s="51" t="n"/>
      <c r="C407" s="52" t="n"/>
      <c r="D407" s="52" t="n"/>
      <c r="E407" s="52" t="n"/>
      <c r="F407" s="52" t="n"/>
      <c r="G407" s="52" t="n"/>
      <c r="H407" s="52" t="n"/>
      <c r="I407" s="53" t="n"/>
      <c r="J407" s="54">
        <f>IF(D407="","",IFERROR(INDEX(CatTipo,MATCH(D407,CatNome,0)),"?"))</f>
        <v/>
      </c>
      <c r="K407" s="54">
        <f>IF(D407="","",IFERROR(INDEX(CatGrupo,MATCH(D407,CatNome,0)),"?"))</f>
        <v/>
      </c>
      <c r="L407" s="55">
        <f>IF(J407="Entrada",N(I407),IF(J407="Saída",-N(I407),0))</f>
        <v/>
      </c>
      <c r="M407" s="54">
        <f>IF(B407="",0,IF(H407="Previsto",IF(Visao="Realizado + previsto",1,0),1))</f>
        <v/>
      </c>
      <c r="N407" s="54">
        <f>IF(OR(B407="",H407&lt;&gt;"Previsto"),"",IF(B407&lt;TODAY(),"Atrasado",IF(B407&lt;=TODAY()+7,"Vence em 7 dias","A vencer")))</f>
        <v/>
      </c>
    </row>
    <row r="408">
      <c r="B408" s="51" t="n"/>
      <c r="C408" s="52" t="n"/>
      <c r="D408" s="52" t="n"/>
      <c r="E408" s="52" t="n"/>
      <c r="F408" s="52" t="n"/>
      <c r="G408" s="52" t="n"/>
      <c r="H408" s="52" t="n"/>
      <c r="I408" s="53" t="n"/>
      <c r="J408" s="54">
        <f>IF(D408="","",IFERROR(INDEX(CatTipo,MATCH(D408,CatNome,0)),"?"))</f>
        <v/>
      </c>
      <c r="K408" s="54">
        <f>IF(D408="","",IFERROR(INDEX(CatGrupo,MATCH(D408,CatNome,0)),"?"))</f>
        <v/>
      </c>
      <c r="L408" s="55">
        <f>IF(J408="Entrada",N(I408),IF(J408="Saída",-N(I408),0))</f>
        <v/>
      </c>
      <c r="M408" s="54">
        <f>IF(B408="",0,IF(H408="Previsto",IF(Visao="Realizado + previsto",1,0),1))</f>
        <v/>
      </c>
      <c r="N408" s="54">
        <f>IF(OR(B408="",H408&lt;&gt;"Previsto"),"",IF(B408&lt;TODAY(),"Atrasado",IF(B408&lt;=TODAY()+7,"Vence em 7 dias","A vencer")))</f>
        <v/>
      </c>
    </row>
    <row r="409">
      <c r="B409" s="51" t="n"/>
      <c r="C409" s="52" t="n"/>
      <c r="D409" s="52" t="n"/>
      <c r="E409" s="52" t="n"/>
      <c r="F409" s="52" t="n"/>
      <c r="G409" s="52" t="n"/>
      <c r="H409" s="52" t="n"/>
      <c r="I409" s="53" t="n"/>
      <c r="J409" s="54">
        <f>IF(D409="","",IFERROR(INDEX(CatTipo,MATCH(D409,CatNome,0)),"?"))</f>
        <v/>
      </c>
      <c r="K409" s="54">
        <f>IF(D409="","",IFERROR(INDEX(CatGrupo,MATCH(D409,CatNome,0)),"?"))</f>
        <v/>
      </c>
      <c r="L409" s="55">
        <f>IF(J409="Entrada",N(I409),IF(J409="Saída",-N(I409),0))</f>
        <v/>
      </c>
      <c r="M409" s="54">
        <f>IF(B409="",0,IF(H409="Previsto",IF(Visao="Realizado + previsto",1,0),1))</f>
        <v/>
      </c>
      <c r="N409" s="54">
        <f>IF(OR(B409="",H409&lt;&gt;"Previsto"),"",IF(B409&lt;TODAY(),"Atrasado",IF(B409&lt;=TODAY()+7,"Vence em 7 dias","A vencer")))</f>
        <v/>
      </c>
    </row>
    <row r="410">
      <c r="B410" s="51" t="n"/>
      <c r="C410" s="52" t="n"/>
      <c r="D410" s="52" t="n"/>
      <c r="E410" s="52" t="n"/>
      <c r="F410" s="52" t="n"/>
      <c r="G410" s="52" t="n"/>
      <c r="H410" s="52" t="n"/>
      <c r="I410" s="53" t="n"/>
      <c r="J410" s="54">
        <f>IF(D410="","",IFERROR(INDEX(CatTipo,MATCH(D410,CatNome,0)),"?"))</f>
        <v/>
      </c>
      <c r="K410" s="54">
        <f>IF(D410="","",IFERROR(INDEX(CatGrupo,MATCH(D410,CatNome,0)),"?"))</f>
        <v/>
      </c>
      <c r="L410" s="55">
        <f>IF(J410="Entrada",N(I410),IF(J410="Saída",-N(I410),0))</f>
        <v/>
      </c>
      <c r="M410" s="54">
        <f>IF(B410="",0,IF(H410="Previsto",IF(Visao="Realizado + previsto",1,0),1))</f>
        <v/>
      </c>
      <c r="N410" s="54">
        <f>IF(OR(B410="",H410&lt;&gt;"Previsto"),"",IF(B410&lt;TODAY(),"Atrasado",IF(B410&lt;=TODAY()+7,"Vence em 7 dias","A vencer")))</f>
        <v/>
      </c>
    </row>
    <row r="411">
      <c r="B411" s="51" t="n"/>
      <c r="C411" s="52" t="n"/>
      <c r="D411" s="52" t="n"/>
      <c r="E411" s="52" t="n"/>
      <c r="F411" s="52" t="n"/>
      <c r="G411" s="52" t="n"/>
      <c r="H411" s="52" t="n"/>
      <c r="I411" s="53" t="n"/>
      <c r="J411" s="54">
        <f>IF(D411="","",IFERROR(INDEX(CatTipo,MATCH(D411,CatNome,0)),"?"))</f>
        <v/>
      </c>
      <c r="K411" s="54">
        <f>IF(D411="","",IFERROR(INDEX(CatGrupo,MATCH(D411,CatNome,0)),"?"))</f>
        <v/>
      </c>
      <c r="L411" s="55">
        <f>IF(J411="Entrada",N(I411),IF(J411="Saída",-N(I411),0))</f>
        <v/>
      </c>
      <c r="M411" s="54">
        <f>IF(B411="",0,IF(H411="Previsto",IF(Visao="Realizado + previsto",1,0),1))</f>
        <v/>
      </c>
      <c r="N411" s="54">
        <f>IF(OR(B411="",H411&lt;&gt;"Previsto"),"",IF(B411&lt;TODAY(),"Atrasado",IF(B411&lt;=TODAY()+7,"Vence em 7 dias","A vencer")))</f>
        <v/>
      </c>
    </row>
    <row r="412">
      <c r="B412" s="51" t="n"/>
      <c r="C412" s="52" t="n"/>
      <c r="D412" s="52" t="n"/>
      <c r="E412" s="52" t="n"/>
      <c r="F412" s="52" t="n"/>
      <c r="G412" s="52" t="n"/>
      <c r="H412" s="52" t="n"/>
      <c r="I412" s="53" t="n"/>
      <c r="J412" s="54">
        <f>IF(D412="","",IFERROR(INDEX(CatTipo,MATCH(D412,CatNome,0)),"?"))</f>
        <v/>
      </c>
      <c r="K412" s="54">
        <f>IF(D412="","",IFERROR(INDEX(CatGrupo,MATCH(D412,CatNome,0)),"?"))</f>
        <v/>
      </c>
      <c r="L412" s="55">
        <f>IF(J412="Entrada",N(I412),IF(J412="Saída",-N(I412),0))</f>
        <v/>
      </c>
      <c r="M412" s="54">
        <f>IF(B412="",0,IF(H412="Previsto",IF(Visao="Realizado + previsto",1,0),1))</f>
        <v/>
      </c>
      <c r="N412" s="54">
        <f>IF(OR(B412="",H412&lt;&gt;"Previsto"),"",IF(B412&lt;TODAY(),"Atrasado",IF(B412&lt;=TODAY()+7,"Vence em 7 dias","A vencer")))</f>
        <v/>
      </c>
    </row>
    <row r="413">
      <c r="B413" s="51" t="n"/>
      <c r="C413" s="52" t="n"/>
      <c r="D413" s="52" t="n"/>
      <c r="E413" s="52" t="n"/>
      <c r="F413" s="52" t="n"/>
      <c r="G413" s="52" t="n"/>
      <c r="H413" s="52" t="n"/>
      <c r="I413" s="53" t="n"/>
      <c r="J413" s="54">
        <f>IF(D413="","",IFERROR(INDEX(CatTipo,MATCH(D413,CatNome,0)),"?"))</f>
        <v/>
      </c>
      <c r="K413" s="54">
        <f>IF(D413="","",IFERROR(INDEX(CatGrupo,MATCH(D413,CatNome,0)),"?"))</f>
        <v/>
      </c>
      <c r="L413" s="55">
        <f>IF(J413="Entrada",N(I413),IF(J413="Saída",-N(I413),0))</f>
        <v/>
      </c>
      <c r="M413" s="54">
        <f>IF(B413="",0,IF(H413="Previsto",IF(Visao="Realizado + previsto",1,0),1))</f>
        <v/>
      </c>
      <c r="N413" s="54">
        <f>IF(OR(B413="",H413&lt;&gt;"Previsto"),"",IF(B413&lt;TODAY(),"Atrasado",IF(B413&lt;=TODAY()+7,"Vence em 7 dias","A vencer")))</f>
        <v/>
      </c>
    </row>
    <row r="414">
      <c r="B414" s="51" t="n"/>
      <c r="C414" s="52" t="n"/>
      <c r="D414" s="52" t="n"/>
      <c r="E414" s="52" t="n"/>
      <c r="F414" s="52" t="n"/>
      <c r="G414" s="52" t="n"/>
      <c r="H414" s="52" t="n"/>
      <c r="I414" s="53" t="n"/>
      <c r="J414" s="54">
        <f>IF(D414="","",IFERROR(INDEX(CatTipo,MATCH(D414,CatNome,0)),"?"))</f>
        <v/>
      </c>
      <c r="K414" s="54">
        <f>IF(D414="","",IFERROR(INDEX(CatGrupo,MATCH(D414,CatNome,0)),"?"))</f>
        <v/>
      </c>
      <c r="L414" s="55">
        <f>IF(J414="Entrada",N(I414),IF(J414="Saída",-N(I414),0))</f>
        <v/>
      </c>
      <c r="M414" s="54">
        <f>IF(B414="",0,IF(H414="Previsto",IF(Visao="Realizado + previsto",1,0),1))</f>
        <v/>
      </c>
      <c r="N414" s="54">
        <f>IF(OR(B414="",H414&lt;&gt;"Previsto"),"",IF(B414&lt;TODAY(),"Atrasado",IF(B414&lt;=TODAY()+7,"Vence em 7 dias","A vencer")))</f>
        <v/>
      </c>
    </row>
    <row r="415">
      <c r="B415" s="51" t="n"/>
      <c r="C415" s="52" t="n"/>
      <c r="D415" s="52" t="n"/>
      <c r="E415" s="52" t="n"/>
      <c r="F415" s="52" t="n"/>
      <c r="G415" s="52" t="n"/>
      <c r="H415" s="52" t="n"/>
      <c r="I415" s="53" t="n"/>
      <c r="J415" s="54">
        <f>IF(D415="","",IFERROR(INDEX(CatTipo,MATCH(D415,CatNome,0)),"?"))</f>
        <v/>
      </c>
      <c r="K415" s="54">
        <f>IF(D415="","",IFERROR(INDEX(CatGrupo,MATCH(D415,CatNome,0)),"?"))</f>
        <v/>
      </c>
      <c r="L415" s="55">
        <f>IF(J415="Entrada",N(I415),IF(J415="Saída",-N(I415),0))</f>
        <v/>
      </c>
      <c r="M415" s="54">
        <f>IF(B415="",0,IF(H415="Previsto",IF(Visao="Realizado + previsto",1,0),1))</f>
        <v/>
      </c>
      <c r="N415" s="54">
        <f>IF(OR(B415="",H415&lt;&gt;"Previsto"),"",IF(B415&lt;TODAY(),"Atrasado",IF(B415&lt;=TODAY()+7,"Vence em 7 dias","A vencer")))</f>
        <v/>
      </c>
    </row>
    <row r="416">
      <c r="B416" s="51" t="n"/>
      <c r="C416" s="52" t="n"/>
      <c r="D416" s="52" t="n"/>
      <c r="E416" s="52" t="n"/>
      <c r="F416" s="52" t="n"/>
      <c r="G416" s="52" t="n"/>
      <c r="H416" s="52" t="n"/>
      <c r="I416" s="53" t="n"/>
      <c r="J416" s="54">
        <f>IF(D416="","",IFERROR(INDEX(CatTipo,MATCH(D416,CatNome,0)),"?"))</f>
        <v/>
      </c>
      <c r="K416" s="54">
        <f>IF(D416="","",IFERROR(INDEX(CatGrupo,MATCH(D416,CatNome,0)),"?"))</f>
        <v/>
      </c>
      <c r="L416" s="55">
        <f>IF(J416="Entrada",N(I416),IF(J416="Saída",-N(I416),0))</f>
        <v/>
      </c>
      <c r="M416" s="54">
        <f>IF(B416="",0,IF(H416="Previsto",IF(Visao="Realizado + previsto",1,0),1))</f>
        <v/>
      </c>
      <c r="N416" s="54">
        <f>IF(OR(B416="",H416&lt;&gt;"Previsto"),"",IF(B416&lt;TODAY(),"Atrasado",IF(B416&lt;=TODAY()+7,"Vence em 7 dias","A vencer")))</f>
        <v/>
      </c>
    </row>
    <row r="417">
      <c r="B417" s="51" t="n"/>
      <c r="C417" s="52" t="n"/>
      <c r="D417" s="52" t="n"/>
      <c r="E417" s="52" t="n"/>
      <c r="F417" s="52" t="n"/>
      <c r="G417" s="52" t="n"/>
      <c r="H417" s="52" t="n"/>
      <c r="I417" s="53" t="n"/>
      <c r="J417" s="54">
        <f>IF(D417="","",IFERROR(INDEX(CatTipo,MATCH(D417,CatNome,0)),"?"))</f>
        <v/>
      </c>
      <c r="K417" s="54">
        <f>IF(D417="","",IFERROR(INDEX(CatGrupo,MATCH(D417,CatNome,0)),"?"))</f>
        <v/>
      </c>
      <c r="L417" s="55">
        <f>IF(J417="Entrada",N(I417),IF(J417="Saída",-N(I417),0))</f>
        <v/>
      </c>
      <c r="M417" s="54">
        <f>IF(B417="",0,IF(H417="Previsto",IF(Visao="Realizado + previsto",1,0),1))</f>
        <v/>
      </c>
      <c r="N417" s="54">
        <f>IF(OR(B417="",H417&lt;&gt;"Previsto"),"",IF(B417&lt;TODAY(),"Atrasado",IF(B417&lt;=TODAY()+7,"Vence em 7 dias","A vencer")))</f>
        <v/>
      </c>
    </row>
    <row r="418">
      <c r="B418" s="51" t="n"/>
      <c r="C418" s="52" t="n"/>
      <c r="D418" s="52" t="n"/>
      <c r="E418" s="52" t="n"/>
      <c r="F418" s="52" t="n"/>
      <c r="G418" s="52" t="n"/>
      <c r="H418" s="52" t="n"/>
      <c r="I418" s="53" t="n"/>
      <c r="J418" s="54">
        <f>IF(D418="","",IFERROR(INDEX(CatTipo,MATCH(D418,CatNome,0)),"?"))</f>
        <v/>
      </c>
      <c r="K418" s="54">
        <f>IF(D418="","",IFERROR(INDEX(CatGrupo,MATCH(D418,CatNome,0)),"?"))</f>
        <v/>
      </c>
      <c r="L418" s="55">
        <f>IF(J418="Entrada",N(I418),IF(J418="Saída",-N(I418),0))</f>
        <v/>
      </c>
      <c r="M418" s="54">
        <f>IF(B418="",0,IF(H418="Previsto",IF(Visao="Realizado + previsto",1,0),1))</f>
        <v/>
      </c>
      <c r="N418" s="54">
        <f>IF(OR(B418="",H418&lt;&gt;"Previsto"),"",IF(B418&lt;TODAY(),"Atrasado",IF(B418&lt;=TODAY()+7,"Vence em 7 dias","A vencer")))</f>
        <v/>
      </c>
    </row>
    <row r="419">
      <c r="B419" s="51" t="n"/>
      <c r="C419" s="52" t="n"/>
      <c r="D419" s="52" t="n"/>
      <c r="E419" s="52" t="n"/>
      <c r="F419" s="52" t="n"/>
      <c r="G419" s="52" t="n"/>
      <c r="H419" s="52" t="n"/>
      <c r="I419" s="53" t="n"/>
      <c r="J419" s="54">
        <f>IF(D419="","",IFERROR(INDEX(CatTipo,MATCH(D419,CatNome,0)),"?"))</f>
        <v/>
      </c>
      <c r="K419" s="54">
        <f>IF(D419="","",IFERROR(INDEX(CatGrupo,MATCH(D419,CatNome,0)),"?"))</f>
        <v/>
      </c>
      <c r="L419" s="55">
        <f>IF(J419="Entrada",N(I419),IF(J419="Saída",-N(I419),0))</f>
        <v/>
      </c>
      <c r="M419" s="54">
        <f>IF(B419="",0,IF(H419="Previsto",IF(Visao="Realizado + previsto",1,0),1))</f>
        <v/>
      </c>
      <c r="N419" s="54">
        <f>IF(OR(B419="",H419&lt;&gt;"Previsto"),"",IF(B419&lt;TODAY(),"Atrasado",IF(B419&lt;=TODAY()+7,"Vence em 7 dias","A vencer")))</f>
        <v/>
      </c>
    </row>
    <row r="420">
      <c r="B420" s="51" t="n"/>
      <c r="C420" s="52" t="n"/>
      <c r="D420" s="52" t="n"/>
      <c r="E420" s="52" t="n"/>
      <c r="F420" s="52" t="n"/>
      <c r="G420" s="52" t="n"/>
      <c r="H420" s="52" t="n"/>
      <c r="I420" s="53" t="n"/>
      <c r="J420" s="54">
        <f>IF(D420="","",IFERROR(INDEX(CatTipo,MATCH(D420,CatNome,0)),"?"))</f>
        <v/>
      </c>
      <c r="K420" s="54">
        <f>IF(D420="","",IFERROR(INDEX(CatGrupo,MATCH(D420,CatNome,0)),"?"))</f>
        <v/>
      </c>
      <c r="L420" s="55">
        <f>IF(J420="Entrada",N(I420),IF(J420="Saída",-N(I420),0))</f>
        <v/>
      </c>
      <c r="M420" s="54">
        <f>IF(B420="",0,IF(H420="Previsto",IF(Visao="Realizado + previsto",1,0),1))</f>
        <v/>
      </c>
      <c r="N420" s="54">
        <f>IF(OR(B420="",H420&lt;&gt;"Previsto"),"",IF(B420&lt;TODAY(),"Atrasado",IF(B420&lt;=TODAY()+7,"Vence em 7 dias","A vencer")))</f>
        <v/>
      </c>
    </row>
    <row r="421">
      <c r="B421" s="51" t="n"/>
      <c r="C421" s="52" t="n"/>
      <c r="D421" s="52" t="n"/>
      <c r="E421" s="52" t="n"/>
      <c r="F421" s="52" t="n"/>
      <c r="G421" s="52" t="n"/>
      <c r="H421" s="52" t="n"/>
      <c r="I421" s="53" t="n"/>
      <c r="J421" s="54">
        <f>IF(D421="","",IFERROR(INDEX(CatTipo,MATCH(D421,CatNome,0)),"?"))</f>
        <v/>
      </c>
      <c r="K421" s="54">
        <f>IF(D421="","",IFERROR(INDEX(CatGrupo,MATCH(D421,CatNome,0)),"?"))</f>
        <v/>
      </c>
      <c r="L421" s="55">
        <f>IF(J421="Entrada",N(I421),IF(J421="Saída",-N(I421),0))</f>
        <v/>
      </c>
      <c r="M421" s="54">
        <f>IF(B421="",0,IF(H421="Previsto",IF(Visao="Realizado + previsto",1,0),1))</f>
        <v/>
      </c>
      <c r="N421" s="54">
        <f>IF(OR(B421="",H421&lt;&gt;"Previsto"),"",IF(B421&lt;TODAY(),"Atrasado",IF(B421&lt;=TODAY()+7,"Vence em 7 dias","A vencer")))</f>
        <v/>
      </c>
    </row>
    <row r="422">
      <c r="B422" s="51" t="n"/>
      <c r="C422" s="52" t="n"/>
      <c r="D422" s="52" t="n"/>
      <c r="E422" s="52" t="n"/>
      <c r="F422" s="52" t="n"/>
      <c r="G422" s="52" t="n"/>
      <c r="H422" s="52" t="n"/>
      <c r="I422" s="53" t="n"/>
      <c r="J422" s="54">
        <f>IF(D422="","",IFERROR(INDEX(CatTipo,MATCH(D422,CatNome,0)),"?"))</f>
        <v/>
      </c>
      <c r="K422" s="54">
        <f>IF(D422="","",IFERROR(INDEX(CatGrupo,MATCH(D422,CatNome,0)),"?"))</f>
        <v/>
      </c>
      <c r="L422" s="55">
        <f>IF(J422="Entrada",N(I422),IF(J422="Saída",-N(I422),0))</f>
        <v/>
      </c>
      <c r="M422" s="54">
        <f>IF(B422="",0,IF(H422="Previsto",IF(Visao="Realizado + previsto",1,0),1))</f>
        <v/>
      </c>
      <c r="N422" s="54">
        <f>IF(OR(B422="",H422&lt;&gt;"Previsto"),"",IF(B422&lt;TODAY(),"Atrasado",IF(B422&lt;=TODAY()+7,"Vence em 7 dias","A vencer")))</f>
        <v/>
      </c>
    </row>
    <row r="423">
      <c r="B423" s="51" t="n"/>
      <c r="C423" s="52" t="n"/>
      <c r="D423" s="52" t="n"/>
      <c r="E423" s="52" t="n"/>
      <c r="F423" s="52" t="n"/>
      <c r="G423" s="52" t="n"/>
      <c r="H423" s="52" t="n"/>
      <c r="I423" s="53" t="n"/>
      <c r="J423" s="54">
        <f>IF(D423="","",IFERROR(INDEX(CatTipo,MATCH(D423,CatNome,0)),"?"))</f>
        <v/>
      </c>
      <c r="K423" s="54">
        <f>IF(D423="","",IFERROR(INDEX(CatGrupo,MATCH(D423,CatNome,0)),"?"))</f>
        <v/>
      </c>
      <c r="L423" s="55">
        <f>IF(J423="Entrada",N(I423),IF(J423="Saída",-N(I423),0))</f>
        <v/>
      </c>
      <c r="M423" s="54">
        <f>IF(B423="",0,IF(H423="Previsto",IF(Visao="Realizado + previsto",1,0),1))</f>
        <v/>
      </c>
      <c r="N423" s="54">
        <f>IF(OR(B423="",H423&lt;&gt;"Previsto"),"",IF(B423&lt;TODAY(),"Atrasado",IF(B423&lt;=TODAY()+7,"Vence em 7 dias","A vencer")))</f>
        <v/>
      </c>
    </row>
    <row r="424">
      <c r="B424" s="51" t="n"/>
      <c r="C424" s="52" t="n"/>
      <c r="D424" s="52" t="n"/>
      <c r="E424" s="52" t="n"/>
      <c r="F424" s="52" t="n"/>
      <c r="G424" s="52" t="n"/>
      <c r="H424" s="52" t="n"/>
      <c r="I424" s="53" t="n"/>
      <c r="J424" s="54">
        <f>IF(D424="","",IFERROR(INDEX(CatTipo,MATCH(D424,CatNome,0)),"?"))</f>
        <v/>
      </c>
      <c r="K424" s="54">
        <f>IF(D424="","",IFERROR(INDEX(CatGrupo,MATCH(D424,CatNome,0)),"?"))</f>
        <v/>
      </c>
      <c r="L424" s="55">
        <f>IF(J424="Entrada",N(I424),IF(J424="Saída",-N(I424),0))</f>
        <v/>
      </c>
      <c r="M424" s="54">
        <f>IF(B424="",0,IF(H424="Previsto",IF(Visao="Realizado + previsto",1,0),1))</f>
        <v/>
      </c>
      <c r="N424" s="54">
        <f>IF(OR(B424="",H424&lt;&gt;"Previsto"),"",IF(B424&lt;TODAY(),"Atrasado",IF(B424&lt;=TODAY()+7,"Vence em 7 dias","A vencer")))</f>
        <v/>
      </c>
    </row>
    <row r="425">
      <c r="B425" s="51" t="n"/>
      <c r="C425" s="52" t="n"/>
      <c r="D425" s="52" t="n"/>
      <c r="E425" s="52" t="n"/>
      <c r="F425" s="52" t="n"/>
      <c r="G425" s="52" t="n"/>
      <c r="H425" s="52" t="n"/>
      <c r="I425" s="53" t="n"/>
      <c r="J425" s="54">
        <f>IF(D425="","",IFERROR(INDEX(CatTipo,MATCH(D425,CatNome,0)),"?"))</f>
        <v/>
      </c>
      <c r="K425" s="54">
        <f>IF(D425="","",IFERROR(INDEX(CatGrupo,MATCH(D425,CatNome,0)),"?"))</f>
        <v/>
      </c>
      <c r="L425" s="55">
        <f>IF(J425="Entrada",N(I425),IF(J425="Saída",-N(I425),0))</f>
        <v/>
      </c>
      <c r="M425" s="54">
        <f>IF(B425="",0,IF(H425="Previsto",IF(Visao="Realizado + previsto",1,0),1))</f>
        <v/>
      </c>
      <c r="N425" s="54">
        <f>IF(OR(B425="",H425&lt;&gt;"Previsto"),"",IF(B425&lt;TODAY(),"Atrasado",IF(B425&lt;=TODAY()+7,"Vence em 7 dias","A vencer")))</f>
        <v/>
      </c>
    </row>
    <row r="426">
      <c r="B426" s="51" t="n"/>
      <c r="C426" s="52" t="n"/>
      <c r="D426" s="52" t="n"/>
      <c r="E426" s="52" t="n"/>
      <c r="F426" s="52" t="n"/>
      <c r="G426" s="52" t="n"/>
      <c r="H426" s="52" t="n"/>
      <c r="I426" s="53" t="n"/>
      <c r="J426" s="54">
        <f>IF(D426="","",IFERROR(INDEX(CatTipo,MATCH(D426,CatNome,0)),"?"))</f>
        <v/>
      </c>
      <c r="K426" s="54">
        <f>IF(D426="","",IFERROR(INDEX(CatGrupo,MATCH(D426,CatNome,0)),"?"))</f>
        <v/>
      </c>
      <c r="L426" s="55">
        <f>IF(J426="Entrada",N(I426),IF(J426="Saída",-N(I426),0))</f>
        <v/>
      </c>
      <c r="M426" s="54">
        <f>IF(B426="",0,IF(H426="Previsto",IF(Visao="Realizado + previsto",1,0),1))</f>
        <v/>
      </c>
      <c r="N426" s="54">
        <f>IF(OR(B426="",H426&lt;&gt;"Previsto"),"",IF(B426&lt;TODAY(),"Atrasado",IF(B426&lt;=TODAY()+7,"Vence em 7 dias","A vencer")))</f>
        <v/>
      </c>
    </row>
    <row r="427">
      <c r="B427" s="51" t="n"/>
      <c r="C427" s="52" t="n"/>
      <c r="D427" s="52" t="n"/>
      <c r="E427" s="52" t="n"/>
      <c r="F427" s="52" t="n"/>
      <c r="G427" s="52" t="n"/>
      <c r="H427" s="52" t="n"/>
      <c r="I427" s="53" t="n"/>
      <c r="J427" s="54">
        <f>IF(D427="","",IFERROR(INDEX(CatTipo,MATCH(D427,CatNome,0)),"?"))</f>
        <v/>
      </c>
      <c r="K427" s="54">
        <f>IF(D427="","",IFERROR(INDEX(CatGrupo,MATCH(D427,CatNome,0)),"?"))</f>
        <v/>
      </c>
      <c r="L427" s="55">
        <f>IF(J427="Entrada",N(I427),IF(J427="Saída",-N(I427),0))</f>
        <v/>
      </c>
      <c r="M427" s="54">
        <f>IF(B427="",0,IF(H427="Previsto",IF(Visao="Realizado + previsto",1,0),1))</f>
        <v/>
      </c>
      <c r="N427" s="54">
        <f>IF(OR(B427="",H427&lt;&gt;"Previsto"),"",IF(B427&lt;TODAY(),"Atrasado",IF(B427&lt;=TODAY()+7,"Vence em 7 dias","A vencer")))</f>
        <v/>
      </c>
    </row>
    <row r="428">
      <c r="B428" s="51" t="n"/>
      <c r="C428" s="52" t="n"/>
      <c r="D428" s="52" t="n"/>
      <c r="E428" s="52" t="n"/>
      <c r="F428" s="52" t="n"/>
      <c r="G428" s="52" t="n"/>
      <c r="H428" s="52" t="n"/>
      <c r="I428" s="53" t="n"/>
      <c r="J428" s="54">
        <f>IF(D428="","",IFERROR(INDEX(CatTipo,MATCH(D428,CatNome,0)),"?"))</f>
        <v/>
      </c>
      <c r="K428" s="54">
        <f>IF(D428="","",IFERROR(INDEX(CatGrupo,MATCH(D428,CatNome,0)),"?"))</f>
        <v/>
      </c>
      <c r="L428" s="55">
        <f>IF(J428="Entrada",N(I428),IF(J428="Saída",-N(I428),0))</f>
        <v/>
      </c>
      <c r="M428" s="54">
        <f>IF(B428="",0,IF(H428="Previsto",IF(Visao="Realizado + previsto",1,0),1))</f>
        <v/>
      </c>
      <c r="N428" s="54">
        <f>IF(OR(B428="",H428&lt;&gt;"Previsto"),"",IF(B428&lt;TODAY(),"Atrasado",IF(B428&lt;=TODAY()+7,"Vence em 7 dias","A vencer")))</f>
        <v/>
      </c>
    </row>
    <row r="429">
      <c r="B429" s="51" t="n"/>
      <c r="C429" s="52" t="n"/>
      <c r="D429" s="52" t="n"/>
      <c r="E429" s="52" t="n"/>
      <c r="F429" s="52" t="n"/>
      <c r="G429" s="52" t="n"/>
      <c r="H429" s="52" t="n"/>
      <c r="I429" s="53" t="n"/>
      <c r="J429" s="54">
        <f>IF(D429="","",IFERROR(INDEX(CatTipo,MATCH(D429,CatNome,0)),"?"))</f>
        <v/>
      </c>
      <c r="K429" s="54">
        <f>IF(D429="","",IFERROR(INDEX(CatGrupo,MATCH(D429,CatNome,0)),"?"))</f>
        <v/>
      </c>
      <c r="L429" s="55">
        <f>IF(J429="Entrada",N(I429),IF(J429="Saída",-N(I429),0))</f>
        <v/>
      </c>
      <c r="M429" s="54">
        <f>IF(B429="",0,IF(H429="Previsto",IF(Visao="Realizado + previsto",1,0),1))</f>
        <v/>
      </c>
      <c r="N429" s="54">
        <f>IF(OR(B429="",H429&lt;&gt;"Previsto"),"",IF(B429&lt;TODAY(),"Atrasado",IF(B429&lt;=TODAY()+7,"Vence em 7 dias","A vencer")))</f>
        <v/>
      </c>
    </row>
    <row r="430">
      <c r="B430" s="51" t="n"/>
      <c r="C430" s="52" t="n"/>
      <c r="D430" s="52" t="n"/>
      <c r="E430" s="52" t="n"/>
      <c r="F430" s="52" t="n"/>
      <c r="G430" s="52" t="n"/>
      <c r="H430" s="52" t="n"/>
      <c r="I430" s="53" t="n"/>
      <c r="J430" s="54">
        <f>IF(D430="","",IFERROR(INDEX(CatTipo,MATCH(D430,CatNome,0)),"?"))</f>
        <v/>
      </c>
      <c r="K430" s="54">
        <f>IF(D430="","",IFERROR(INDEX(CatGrupo,MATCH(D430,CatNome,0)),"?"))</f>
        <v/>
      </c>
      <c r="L430" s="55">
        <f>IF(J430="Entrada",N(I430),IF(J430="Saída",-N(I430),0))</f>
        <v/>
      </c>
      <c r="M430" s="54">
        <f>IF(B430="",0,IF(H430="Previsto",IF(Visao="Realizado + previsto",1,0),1))</f>
        <v/>
      </c>
      <c r="N430" s="54">
        <f>IF(OR(B430="",H430&lt;&gt;"Previsto"),"",IF(B430&lt;TODAY(),"Atrasado",IF(B430&lt;=TODAY()+7,"Vence em 7 dias","A vencer")))</f>
        <v/>
      </c>
    </row>
    <row r="431">
      <c r="B431" s="51" t="n"/>
      <c r="C431" s="52" t="n"/>
      <c r="D431" s="52" t="n"/>
      <c r="E431" s="52" t="n"/>
      <c r="F431" s="52" t="n"/>
      <c r="G431" s="52" t="n"/>
      <c r="H431" s="52" t="n"/>
      <c r="I431" s="53" t="n"/>
      <c r="J431" s="54">
        <f>IF(D431="","",IFERROR(INDEX(CatTipo,MATCH(D431,CatNome,0)),"?"))</f>
        <v/>
      </c>
      <c r="K431" s="54">
        <f>IF(D431="","",IFERROR(INDEX(CatGrupo,MATCH(D431,CatNome,0)),"?"))</f>
        <v/>
      </c>
      <c r="L431" s="55">
        <f>IF(J431="Entrada",N(I431),IF(J431="Saída",-N(I431),0))</f>
        <v/>
      </c>
      <c r="M431" s="54">
        <f>IF(B431="",0,IF(H431="Previsto",IF(Visao="Realizado + previsto",1,0),1))</f>
        <v/>
      </c>
      <c r="N431" s="54">
        <f>IF(OR(B431="",H431&lt;&gt;"Previsto"),"",IF(B431&lt;TODAY(),"Atrasado",IF(B431&lt;=TODAY()+7,"Vence em 7 dias","A vencer")))</f>
        <v/>
      </c>
    </row>
    <row r="432">
      <c r="B432" s="51" t="n"/>
      <c r="C432" s="52" t="n"/>
      <c r="D432" s="52" t="n"/>
      <c r="E432" s="52" t="n"/>
      <c r="F432" s="52" t="n"/>
      <c r="G432" s="52" t="n"/>
      <c r="H432" s="52" t="n"/>
      <c r="I432" s="53" t="n"/>
      <c r="J432" s="54">
        <f>IF(D432="","",IFERROR(INDEX(CatTipo,MATCH(D432,CatNome,0)),"?"))</f>
        <v/>
      </c>
      <c r="K432" s="54">
        <f>IF(D432="","",IFERROR(INDEX(CatGrupo,MATCH(D432,CatNome,0)),"?"))</f>
        <v/>
      </c>
      <c r="L432" s="55">
        <f>IF(J432="Entrada",N(I432),IF(J432="Saída",-N(I432),0))</f>
        <v/>
      </c>
      <c r="M432" s="54">
        <f>IF(B432="",0,IF(H432="Previsto",IF(Visao="Realizado + previsto",1,0),1))</f>
        <v/>
      </c>
      <c r="N432" s="54">
        <f>IF(OR(B432="",H432&lt;&gt;"Previsto"),"",IF(B432&lt;TODAY(),"Atrasado",IF(B432&lt;=TODAY()+7,"Vence em 7 dias","A vencer")))</f>
        <v/>
      </c>
    </row>
    <row r="433">
      <c r="B433" s="51" t="n"/>
      <c r="C433" s="52" t="n"/>
      <c r="D433" s="52" t="n"/>
      <c r="E433" s="52" t="n"/>
      <c r="F433" s="52" t="n"/>
      <c r="G433" s="52" t="n"/>
      <c r="H433" s="52" t="n"/>
      <c r="I433" s="53" t="n"/>
      <c r="J433" s="54">
        <f>IF(D433="","",IFERROR(INDEX(CatTipo,MATCH(D433,CatNome,0)),"?"))</f>
        <v/>
      </c>
      <c r="K433" s="54">
        <f>IF(D433="","",IFERROR(INDEX(CatGrupo,MATCH(D433,CatNome,0)),"?"))</f>
        <v/>
      </c>
      <c r="L433" s="55">
        <f>IF(J433="Entrada",N(I433),IF(J433="Saída",-N(I433),0))</f>
        <v/>
      </c>
      <c r="M433" s="54">
        <f>IF(B433="",0,IF(H433="Previsto",IF(Visao="Realizado + previsto",1,0),1))</f>
        <v/>
      </c>
      <c r="N433" s="54">
        <f>IF(OR(B433="",H433&lt;&gt;"Previsto"),"",IF(B433&lt;TODAY(),"Atrasado",IF(B433&lt;=TODAY()+7,"Vence em 7 dias","A vencer")))</f>
        <v/>
      </c>
    </row>
    <row r="434">
      <c r="B434" s="51" t="n"/>
      <c r="C434" s="52" t="n"/>
      <c r="D434" s="52" t="n"/>
      <c r="E434" s="52" t="n"/>
      <c r="F434" s="52" t="n"/>
      <c r="G434" s="52" t="n"/>
      <c r="H434" s="52" t="n"/>
      <c r="I434" s="53" t="n"/>
      <c r="J434" s="54">
        <f>IF(D434="","",IFERROR(INDEX(CatTipo,MATCH(D434,CatNome,0)),"?"))</f>
        <v/>
      </c>
      <c r="K434" s="54">
        <f>IF(D434="","",IFERROR(INDEX(CatGrupo,MATCH(D434,CatNome,0)),"?"))</f>
        <v/>
      </c>
      <c r="L434" s="55">
        <f>IF(J434="Entrada",N(I434),IF(J434="Saída",-N(I434),0))</f>
        <v/>
      </c>
      <c r="M434" s="54">
        <f>IF(B434="",0,IF(H434="Previsto",IF(Visao="Realizado + previsto",1,0),1))</f>
        <v/>
      </c>
      <c r="N434" s="54">
        <f>IF(OR(B434="",H434&lt;&gt;"Previsto"),"",IF(B434&lt;TODAY(),"Atrasado",IF(B434&lt;=TODAY()+7,"Vence em 7 dias","A vencer")))</f>
        <v/>
      </c>
    </row>
    <row r="435">
      <c r="B435" s="51" t="n"/>
      <c r="C435" s="52" t="n"/>
      <c r="D435" s="52" t="n"/>
      <c r="E435" s="52" t="n"/>
      <c r="F435" s="52" t="n"/>
      <c r="G435" s="52" t="n"/>
      <c r="H435" s="52" t="n"/>
      <c r="I435" s="53" t="n"/>
      <c r="J435" s="54">
        <f>IF(D435="","",IFERROR(INDEX(CatTipo,MATCH(D435,CatNome,0)),"?"))</f>
        <v/>
      </c>
      <c r="K435" s="54">
        <f>IF(D435="","",IFERROR(INDEX(CatGrupo,MATCH(D435,CatNome,0)),"?"))</f>
        <v/>
      </c>
      <c r="L435" s="55">
        <f>IF(J435="Entrada",N(I435),IF(J435="Saída",-N(I435),0))</f>
        <v/>
      </c>
      <c r="M435" s="54">
        <f>IF(B435="",0,IF(H435="Previsto",IF(Visao="Realizado + previsto",1,0),1))</f>
        <v/>
      </c>
      <c r="N435" s="54">
        <f>IF(OR(B435="",H435&lt;&gt;"Previsto"),"",IF(B435&lt;TODAY(),"Atrasado",IF(B435&lt;=TODAY()+7,"Vence em 7 dias","A vencer")))</f>
        <v/>
      </c>
    </row>
    <row r="436">
      <c r="B436" s="51" t="n"/>
      <c r="C436" s="52" t="n"/>
      <c r="D436" s="52" t="n"/>
      <c r="E436" s="52" t="n"/>
      <c r="F436" s="52" t="n"/>
      <c r="G436" s="52" t="n"/>
      <c r="H436" s="52" t="n"/>
      <c r="I436" s="53" t="n"/>
      <c r="J436" s="54">
        <f>IF(D436="","",IFERROR(INDEX(CatTipo,MATCH(D436,CatNome,0)),"?"))</f>
        <v/>
      </c>
      <c r="K436" s="54">
        <f>IF(D436="","",IFERROR(INDEX(CatGrupo,MATCH(D436,CatNome,0)),"?"))</f>
        <v/>
      </c>
      <c r="L436" s="55">
        <f>IF(J436="Entrada",N(I436),IF(J436="Saída",-N(I436),0))</f>
        <v/>
      </c>
      <c r="M436" s="54">
        <f>IF(B436="",0,IF(H436="Previsto",IF(Visao="Realizado + previsto",1,0),1))</f>
        <v/>
      </c>
      <c r="N436" s="54">
        <f>IF(OR(B436="",H436&lt;&gt;"Previsto"),"",IF(B436&lt;TODAY(),"Atrasado",IF(B436&lt;=TODAY()+7,"Vence em 7 dias","A vencer")))</f>
        <v/>
      </c>
    </row>
    <row r="437">
      <c r="B437" s="51" t="n"/>
      <c r="C437" s="52" t="n"/>
      <c r="D437" s="52" t="n"/>
      <c r="E437" s="52" t="n"/>
      <c r="F437" s="52" t="n"/>
      <c r="G437" s="52" t="n"/>
      <c r="H437" s="52" t="n"/>
      <c r="I437" s="53" t="n"/>
      <c r="J437" s="54">
        <f>IF(D437="","",IFERROR(INDEX(CatTipo,MATCH(D437,CatNome,0)),"?"))</f>
        <v/>
      </c>
      <c r="K437" s="54">
        <f>IF(D437="","",IFERROR(INDEX(CatGrupo,MATCH(D437,CatNome,0)),"?"))</f>
        <v/>
      </c>
      <c r="L437" s="55">
        <f>IF(J437="Entrada",N(I437),IF(J437="Saída",-N(I437),0))</f>
        <v/>
      </c>
      <c r="M437" s="54">
        <f>IF(B437="",0,IF(H437="Previsto",IF(Visao="Realizado + previsto",1,0),1))</f>
        <v/>
      </c>
      <c r="N437" s="54">
        <f>IF(OR(B437="",H437&lt;&gt;"Previsto"),"",IF(B437&lt;TODAY(),"Atrasado",IF(B437&lt;=TODAY()+7,"Vence em 7 dias","A vencer")))</f>
        <v/>
      </c>
    </row>
    <row r="438">
      <c r="B438" s="51" t="n"/>
      <c r="C438" s="52" t="n"/>
      <c r="D438" s="52" t="n"/>
      <c r="E438" s="52" t="n"/>
      <c r="F438" s="52" t="n"/>
      <c r="G438" s="52" t="n"/>
      <c r="H438" s="52" t="n"/>
      <c r="I438" s="53" t="n"/>
      <c r="J438" s="54">
        <f>IF(D438="","",IFERROR(INDEX(CatTipo,MATCH(D438,CatNome,0)),"?"))</f>
        <v/>
      </c>
      <c r="K438" s="54">
        <f>IF(D438="","",IFERROR(INDEX(CatGrupo,MATCH(D438,CatNome,0)),"?"))</f>
        <v/>
      </c>
      <c r="L438" s="55">
        <f>IF(J438="Entrada",N(I438),IF(J438="Saída",-N(I438),0))</f>
        <v/>
      </c>
      <c r="M438" s="54">
        <f>IF(B438="",0,IF(H438="Previsto",IF(Visao="Realizado + previsto",1,0),1))</f>
        <v/>
      </c>
      <c r="N438" s="54">
        <f>IF(OR(B438="",H438&lt;&gt;"Previsto"),"",IF(B438&lt;TODAY(),"Atrasado",IF(B438&lt;=TODAY()+7,"Vence em 7 dias","A vencer")))</f>
        <v/>
      </c>
    </row>
    <row r="439">
      <c r="B439" s="51" t="n"/>
      <c r="C439" s="52" t="n"/>
      <c r="D439" s="52" t="n"/>
      <c r="E439" s="52" t="n"/>
      <c r="F439" s="52" t="n"/>
      <c r="G439" s="52" t="n"/>
      <c r="H439" s="52" t="n"/>
      <c r="I439" s="53" t="n"/>
      <c r="J439" s="54">
        <f>IF(D439="","",IFERROR(INDEX(CatTipo,MATCH(D439,CatNome,0)),"?"))</f>
        <v/>
      </c>
      <c r="K439" s="54">
        <f>IF(D439="","",IFERROR(INDEX(CatGrupo,MATCH(D439,CatNome,0)),"?"))</f>
        <v/>
      </c>
      <c r="L439" s="55">
        <f>IF(J439="Entrada",N(I439),IF(J439="Saída",-N(I439),0))</f>
        <v/>
      </c>
      <c r="M439" s="54">
        <f>IF(B439="",0,IF(H439="Previsto",IF(Visao="Realizado + previsto",1,0),1))</f>
        <v/>
      </c>
      <c r="N439" s="54">
        <f>IF(OR(B439="",H439&lt;&gt;"Previsto"),"",IF(B439&lt;TODAY(),"Atrasado",IF(B439&lt;=TODAY()+7,"Vence em 7 dias","A vencer")))</f>
        <v/>
      </c>
    </row>
    <row r="440">
      <c r="B440" s="51" t="n"/>
      <c r="C440" s="52" t="n"/>
      <c r="D440" s="52" t="n"/>
      <c r="E440" s="52" t="n"/>
      <c r="F440" s="52" t="n"/>
      <c r="G440" s="52" t="n"/>
      <c r="H440" s="52" t="n"/>
      <c r="I440" s="53" t="n"/>
      <c r="J440" s="54">
        <f>IF(D440="","",IFERROR(INDEX(CatTipo,MATCH(D440,CatNome,0)),"?"))</f>
        <v/>
      </c>
      <c r="K440" s="54">
        <f>IF(D440="","",IFERROR(INDEX(CatGrupo,MATCH(D440,CatNome,0)),"?"))</f>
        <v/>
      </c>
      <c r="L440" s="55">
        <f>IF(J440="Entrada",N(I440),IF(J440="Saída",-N(I440),0))</f>
        <v/>
      </c>
      <c r="M440" s="54">
        <f>IF(B440="",0,IF(H440="Previsto",IF(Visao="Realizado + previsto",1,0),1))</f>
        <v/>
      </c>
      <c r="N440" s="54">
        <f>IF(OR(B440="",H440&lt;&gt;"Previsto"),"",IF(B440&lt;TODAY(),"Atrasado",IF(B440&lt;=TODAY()+7,"Vence em 7 dias","A vencer")))</f>
        <v/>
      </c>
    </row>
    <row r="441">
      <c r="B441" s="51" t="n"/>
      <c r="C441" s="52" t="n"/>
      <c r="D441" s="52" t="n"/>
      <c r="E441" s="52" t="n"/>
      <c r="F441" s="52" t="n"/>
      <c r="G441" s="52" t="n"/>
      <c r="H441" s="52" t="n"/>
      <c r="I441" s="53" t="n"/>
      <c r="J441" s="54">
        <f>IF(D441="","",IFERROR(INDEX(CatTipo,MATCH(D441,CatNome,0)),"?"))</f>
        <v/>
      </c>
      <c r="K441" s="54">
        <f>IF(D441="","",IFERROR(INDEX(CatGrupo,MATCH(D441,CatNome,0)),"?"))</f>
        <v/>
      </c>
      <c r="L441" s="55">
        <f>IF(J441="Entrada",N(I441),IF(J441="Saída",-N(I441),0))</f>
        <v/>
      </c>
      <c r="M441" s="54">
        <f>IF(B441="",0,IF(H441="Previsto",IF(Visao="Realizado + previsto",1,0),1))</f>
        <v/>
      </c>
      <c r="N441" s="54">
        <f>IF(OR(B441="",H441&lt;&gt;"Previsto"),"",IF(B441&lt;TODAY(),"Atrasado",IF(B441&lt;=TODAY()+7,"Vence em 7 dias","A vencer")))</f>
        <v/>
      </c>
    </row>
    <row r="442">
      <c r="B442" s="51" t="n"/>
      <c r="C442" s="52" t="n"/>
      <c r="D442" s="52" t="n"/>
      <c r="E442" s="52" t="n"/>
      <c r="F442" s="52" t="n"/>
      <c r="G442" s="52" t="n"/>
      <c r="H442" s="52" t="n"/>
      <c r="I442" s="53" t="n"/>
      <c r="J442" s="54">
        <f>IF(D442="","",IFERROR(INDEX(CatTipo,MATCH(D442,CatNome,0)),"?"))</f>
        <v/>
      </c>
      <c r="K442" s="54">
        <f>IF(D442="","",IFERROR(INDEX(CatGrupo,MATCH(D442,CatNome,0)),"?"))</f>
        <v/>
      </c>
      <c r="L442" s="55">
        <f>IF(J442="Entrada",N(I442),IF(J442="Saída",-N(I442),0))</f>
        <v/>
      </c>
      <c r="M442" s="54">
        <f>IF(B442="",0,IF(H442="Previsto",IF(Visao="Realizado + previsto",1,0),1))</f>
        <v/>
      </c>
      <c r="N442" s="54">
        <f>IF(OR(B442="",H442&lt;&gt;"Previsto"),"",IF(B442&lt;TODAY(),"Atrasado",IF(B442&lt;=TODAY()+7,"Vence em 7 dias","A vencer")))</f>
        <v/>
      </c>
    </row>
    <row r="443">
      <c r="B443" s="51" t="n"/>
      <c r="C443" s="52" t="n"/>
      <c r="D443" s="52" t="n"/>
      <c r="E443" s="52" t="n"/>
      <c r="F443" s="52" t="n"/>
      <c r="G443" s="52" t="n"/>
      <c r="H443" s="52" t="n"/>
      <c r="I443" s="53" t="n"/>
      <c r="J443" s="54">
        <f>IF(D443="","",IFERROR(INDEX(CatTipo,MATCH(D443,CatNome,0)),"?"))</f>
        <v/>
      </c>
      <c r="K443" s="54">
        <f>IF(D443="","",IFERROR(INDEX(CatGrupo,MATCH(D443,CatNome,0)),"?"))</f>
        <v/>
      </c>
      <c r="L443" s="55">
        <f>IF(J443="Entrada",N(I443),IF(J443="Saída",-N(I443),0))</f>
        <v/>
      </c>
      <c r="M443" s="54">
        <f>IF(B443="",0,IF(H443="Previsto",IF(Visao="Realizado + previsto",1,0),1))</f>
        <v/>
      </c>
      <c r="N443" s="54">
        <f>IF(OR(B443="",H443&lt;&gt;"Previsto"),"",IF(B443&lt;TODAY(),"Atrasado",IF(B443&lt;=TODAY()+7,"Vence em 7 dias","A vencer")))</f>
        <v/>
      </c>
    </row>
    <row r="444">
      <c r="B444" s="51" t="n"/>
      <c r="C444" s="52" t="n"/>
      <c r="D444" s="52" t="n"/>
      <c r="E444" s="52" t="n"/>
      <c r="F444" s="52" t="n"/>
      <c r="G444" s="52" t="n"/>
      <c r="H444" s="52" t="n"/>
      <c r="I444" s="53" t="n"/>
      <c r="J444" s="54">
        <f>IF(D444="","",IFERROR(INDEX(CatTipo,MATCH(D444,CatNome,0)),"?"))</f>
        <v/>
      </c>
      <c r="K444" s="54">
        <f>IF(D444="","",IFERROR(INDEX(CatGrupo,MATCH(D444,CatNome,0)),"?"))</f>
        <v/>
      </c>
      <c r="L444" s="55">
        <f>IF(J444="Entrada",N(I444),IF(J444="Saída",-N(I444),0))</f>
        <v/>
      </c>
      <c r="M444" s="54">
        <f>IF(B444="",0,IF(H444="Previsto",IF(Visao="Realizado + previsto",1,0),1))</f>
        <v/>
      </c>
      <c r="N444" s="54">
        <f>IF(OR(B444="",H444&lt;&gt;"Previsto"),"",IF(B444&lt;TODAY(),"Atrasado",IF(B444&lt;=TODAY()+7,"Vence em 7 dias","A vencer")))</f>
        <v/>
      </c>
    </row>
    <row r="445">
      <c r="B445" s="51" t="n"/>
      <c r="C445" s="52" t="n"/>
      <c r="D445" s="52" t="n"/>
      <c r="E445" s="52" t="n"/>
      <c r="F445" s="52" t="n"/>
      <c r="G445" s="52" t="n"/>
      <c r="H445" s="52" t="n"/>
      <c r="I445" s="53" t="n"/>
      <c r="J445" s="54">
        <f>IF(D445="","",IFERROR(INDEX(CatTipo,MATCH(D445,CatNome,0)),"?"))</f>
        <v/>
      </c>
      <c r="K445" s="54">
        <f>IF(D445="","",IFERROR(INDEX(CatGrupo,MATCH(D445,CatNome,0)),"?"))</f>
        <v/>
      </c>
      <c r="L445" s="55">
        <f>IF(J445="Entrada",N(I445),IF(J445="Saída",-N(I445),0))</f>
        <v/>
      </c>
      <c r="M445" s="54">
        <f>IF(B445="",0,IF(H445="Previsto",IF(Visao="Realizado + previsto",1,0),1))</f>
        <v/>
      </c>
      <c r="N445" s="54">
        <f>IF(OR(B445="",H445&lt;&gt;"Previsto"),"",IF(B445&lt;TODAY(),"Atrasado",IF(B445&lt;=TODAY()+7,"Vence em 7 dias","A vencer")))</f>
        <v/>
      </c>
    </row>
    <row r="446">
      <c r="B446" s="51" t="n"/>
      <c r="C446" s="52" t="n"/>
      <c r="D446" s="52" t="n"/>
      <c r="E446" s="52" t="n"/>
      <c r="F446" s="52" t="n"/>
      <c r="G446" s="52" t="n"/>
      <c r="H446" s="52" t="n"/>
      <c r="I446" s="53" t="n"/>
      <c r="J446" s="54">
        <f>IF(D446="","",IFERROR(INDEX(CatTipo,MATCH(D446,CatNome,0)),"?"))</f>
        <v/>
      </c>
      <c r="K446" s="54">
        <f>IF(D446="","",IFERROR(INDEX(CatGrupo,MATCH(D446,CatNome,0)),"?"))</f>
        <v/>
      </c>
      <c r="L446" s="55">
        <f>IF(J446="Entrada",N(I446),IF(J446="Saída",-N(I446),0))</f>
        <v/>
      </c>
      <c r="M446" s="54">
        <f>IF(B446="",0,IF(H446="Previsto",IF(Visao="Realizado + previsto",1,0),1))</f>
        <v/>
      </c>
      <c r="N446" s="54">
        <f>IF(OR(B446="",H446&lt;&gt;"Previsto"),"",IF(B446&lt;TODAY(),"Atrasado",IF(B446&lt;=TODAY()+7,"Vence em 7 dias","A vencer")))</f>
        <v/>
      </c>
    </row>
    <row r="447">
      <c r="B447" s="51" t="n"/>
      <c r="C447" s="52" t="n"/>
      <c r="D447" s="52" t="n"/>
      <c r="E447" s="52" t="n"/>
      <c r="F447" s="52" t="n"/>
      <c r="G447" s="52" t="n"/>
      <c r="H447" s="52" t="n"/>
      <c r="I447" s="53" t="n"/>
      <c r="J447" s="54">
        <f>IF(D447="","",IFERROR(INDEX(CatTipo,MATCH(D447,CatNome,0)),"?"))</f>
        <v/>
      </c>
      <c r="K447" s="54">
        <f>IF(D447="","",IFERROR(INDEX(CatGrupo,MATCH(D447,CatNome,0)),"?"))</f>
        <v/>
      </c>
      <c r="L447" s="55">
        <f>IF(J447="Entrada",N(I447),IF(J447="Saída",-N(I447),0))</f>
        <v/>
      </c>
      <c r="M447" s="54">
        <f>IF(B447="",0,IF(H447="Previsto",IF(Visao="Realizado + previsto",1,0),1))</f>
        <v/>
      </c>
      <c r="N447" s="54">
        <f>IF(OR(B447="",H447&lt;&gt;"Previsto"),"",IF(B447&lt;TODAY(),"Atrasado",IF(B447&lt;=TODAY()+7,"Vence em 7 dias","A vencer")))</f>
        <v/>
      </c>
    </row>
    <row r="448">
      <c r="B448" s="51" t="n"/>
      <c r="C448" s="52" t="n"/>
      <c r="D448" s="52" t="n"/>
      <c r="E448" s="52" t="n"/>
      <c r="F448" s="52" t="n"/>
      <c r="G448" s="52" t="n"/>
      <c r="H448" s="52" t="n"/>
      <c r="I448" s="53" t="n"/>
      <c r="J448" s="54">
        <f>IF(D448="","",IFERROR(INDEX(CatTipo,MATCH(D448,CatNome,0)),"?"))</f>
        <v/>
      </c>
      <c r="K448" s="54">
        <f>IF(D448="","",IFERROR(INDEX(CatGrupo,MATCH(D448,CatNome,0)),"?"))</f>
        <v/>
      </c>
      <c r="L448" s="55">
        <f>IF(J448="Entrada",N(I448),IF(J448="Saída",-N(I448),0))</f>
        <v/>
      </c>
      <c r="M448" s="54">
        <f>IF(B448="",0,IF(H448="Previsto",IF(Visao="Realizado + previsto",1,0),1))</f>
        <v/>
      </c>
      <c r="N448" s="54">
        <f>IF(OR(B448="",H448&lt;&gt;"Previsto"),"",IF(B448&lt;TODAY(),"Atrasado",IF(B448&lt;=TODAY()+7,"Vence em 7 dias","A vencer")))</f>
        <v/>
      </c>
    </row>
    <row r="449">
      <c r="B449" s="51" t="n"/>
      <c r="C449" s="52" t="n"/>
      <c r="D449" s="52" t="n"/>
      <c r="E449" s="52" t="n"/>
      <c r="F449" s="52" t="n"/>
      <c r="G449" s="52" t="n"/>
      <c r="H449" s="52" t="n"/>
      <c r="I449" s="53" t="n"/>
      <c r="J449" s="54">
        <f>IF(D449="","",IFERROR(INDEX(CatTipo,MATCH(D449,CatNome,0)),"?"))</f>
        <v/>
      </c>
      <c r="K449" s="54">
        <f>IF(D449="","",IFERROR(INDEX(CatGrupo,MATCH(D449,CatNome,0)),"?"))</f>
        <v/>
      </c>
      <c r="L449" s="55">
        <f>IF(J449="Entrada",N(I449),IF(J449="Saída",-N(I449),0))</f>
        <v/>
      </c>
      <c r="M449" s="54">
        <f>IF(B449="",0,IF(H449="Previsto",IF(Visao="Realizado + previsto",1,0),1))</f>
        <v/>
      </c>
      <c r="N449" s="54">
        <f>IF(OR(B449="",H449&lt;&gt;"Previsto"),"",IF(B449&lt;TODAY(),"Atrasado",IF(B449&lt;=TODAY()+7,"Vence em 7 dias","A vencer")))</f>
        <v/>
      </c>
    </row>
    <row r="450">
      <c r="B450" s="51" t="n"/>
      <c r="C450" s="52" t="n"/>
      <c r="D450" s="52" t="n"/>
      <c r="E450" s="52" t="n"/>
      <c r="F450" s="52" t="n"/>
      <c r="G450" s="52" t="n"/>
      <c r="H450" s="52" t="n"/>
      <c r="I450" s="53" t="n"/>
      <c r="J450" s="54">
        <f>IF(D450="","",IFERROR(INDEX(CatTipo,MATCH(D450,CatNome,0)),"?"))</f>
        <v/>
      </c>
      <c r="K450" s="54">
        <f>IF(D450="","",IFERROR(INDEX(CatGrupo,MATCH(D450,CatNome,0)),"?"))</f>
        <v/>
      </c>
      <c r="L450" s="55">
        <f>IF(J450="Entrada",N(I450),IF(J450="Saída",-N(I450),0))</f>
        <v/>
      </c>
      <c r="M450" s="54">
        <f>IF(B450="",0,IF(H450="Previsto",IF(Visao="Realizado + previsto",1,0),1))</f>
        <v/>
      </c>
      <c r="N450" s="54">
        <f>IF(OR(B450="",H450&lt;&gt;"Previsto"),"",IF(B450&lt;TODAY(),"Atrasado",IF(B450&lt;=TODAY()+7,"Vence em 7 dias","A vencer")))</f>
        <v/>
      </c>
    </row>
    <row r="451">
      <c r="B451" s="51" t="n"/>
      <c r="C451" s="52" t="n"/>
      <c r="D451" s="52" t="n"/>
      <c r="E451" s="52" t="n"/>
      <c r="F451" s="52" t="n"/>
      <c r="G451" s="52" t="n"/>
      <c r="H451" s="52" t="n"/>
      <c r="I451" s="53" t="n"/>
      <c r="J451" s="54">
        <f>IF(D451="","",IFERROR(INDEX(CatTipo,MATCH(D451,CatNome,0)),"?"))</f>
        <v/>
      </c>
      <c r="K451" s="54">
        <f>IF(D451="","",IFERROR(INDEX(CatGrupo,MATCH(D451,CatNome,0)),"?"))</f>
        <v/>
      </c>
      <c r="L451" s="55">
        <f>IF(J451="Entrada",N(I451),IF(J451="Saída",-N(I451),0))</f>
        <v/>
      </c>
      <c r="M451" s="54">
        <f>IF(B451="",0,IF(H451="Previsto",IF(Visao="Realizado + previsto",1,0),1))</f>
        <v/>
      </c>
      <c r="N451" s="54">
        <f>IF(OR(B451="",H451&lt;&gt;"Previsto"),"",IF(B451&lt;TODAY(),"Atrasado",IF(B451&lt;=TODAY()+7,"Vence em 7 dias","A vencer")))</f>
        <v/>
      </c>
    </row>
    <row r="452">
      <c r="B452" s="51" t="n"/>
      <c r="C452" s="52" t="n"/>
      <c r="D452" s="52" t="n"/>
      <c r="E452" s="52" t="n"/>
      <c r="F452" s="52" t="n"/>
      <c r="G452" s="52" t="n"/>
      <c r="H452" s="52" t="n"/>
      <c r="I452" s="53" t="n"/>
      <c r="J452" s="54">
        <f>IF(D452="","",IFERROR(INDEX(CatTipo,MATCH(D452,CatNome,0)),"?"))</f>
        <v/>
      </c>
      <c r="K452" s="54">
        <f>IF(D452="","",IFERROR(INDEX(CatGrupo,MATCH(D452,CatNome,0)),"?"))</f>
        <v/>
      </c>
      <c r="L452" s="55">
        <f>IF(J452="Entrada",N(I452),IF(J452="Saída",-N(I452),0))</f>
        <v/>
      </c>
      <c r="M452" s="54">
        <f>IF(B452="",0,IF(H452="Previsto",IF(Visao="Realizado + previsto",1,0),1))</f>
        <v/>
      </c>
      <c r="N452" s="54">
        <f>IF(OR(B452="",H452&lt;&gt;"Previsto"),"",IF(B452&lt;TODAY(),"Atrasado",IF(B452&lt;=TODAY()+7,"Vence em 7 dias","A vencer")))</f>
        <v/>
      </c>
    </row>
    <row r="453">
      <c r="B453" s="51" t="n"/>
      <c r="C453" s="52" t="n"/>
      <c r="D453" s="52" t="n"/>
      <c r="E453" s="52" t="n"/>
      <c r="F453" s="52" t="n"/>
      <c r="G453" s="52" t="n"/>
      <c r="H453" s="52" t="n"/>
      <c r="I453" s="53" t="n"/>
      <c r="J453" s="54">
        <f>IF(D453="","",IFERROR(INDEX(CatTipo,MATCH(D453,CatNome,0)),"?"))</f>
        <v/>
      </c>
      <c r="K453" s="54">
        <f>IF(D453="","",IFERROR(INDEX(CatGrupo,MATCH(D453,CatNome,0)),"?"))</f>
        <v/>
      </c>
      <c r="L453" s="55">
        <f>IF(J453="Entrada",N(I453),IF(J453="Saída",-N(I453),0))</f>
        <v/>
      </c>
      <c r="M453" s="54">
        <f>IF(B453="",0,IF(H453="Previsto",IF(Visao="Realizado + previsto",1,0),1))</f>
        <v/>
      </c>
      <c r="N453" s="54">
        <f>IF(OR(B453="",H453&lt;&gt;"Previsto"),"",IF(B453&lt;TODAY(),"Atrasado",IF(B453&lt;=TODAY()+7,"Vence em 7 dias","A vencer")))</f>
        <v/>
      </c>
    </row>
    <row r="454">
      <c r="B454" s="51" t="n"/>
      <c r="C454" s="52" t="n"/>
      <c r="D454" s="52" t="n"/>
      <c r="E454" s="52" t="n"/>
      <c r="F454" s="52" t="n"/>
      <c r="G454" s="52" t="n"/>
      <c r="H454" s="52" t="n"/>
      <c r="I454" s="53" t="n"/>
      <c r="J454" s="54">
        <f>IF(D454="","",IFERROR(INDEX(CatTipo,MATCH(D454,CatNome,0)),"?"))</f>
        <v/>
      </c>
      <c r="K454" s="54">
        <f>IF(D454="","",IFERROR(INDEX(CatGrupo,MATCH(D454,CatNome,0)),"?"))</f>
        <v/>
      </c>
      <c r="L454" s="55">
        <f>IF(J454="Entrada",N(I454),IF(J454="Saída",-N(I454),0))</f>
        <v/>
      </c>
      <c r="M454" s="54">
        <f>IF(B454="",0,IF(H454="Previsto",IF(Visao="Realizado + previsto",1,0),1))</f>
        <v/>
      </c>
      <c r="N454" s="54">
        <f>IF(OR(B454="",H454&lt;&gt;"Previsto"),"",IF(B454&lt;TODAY(),"Atrasado",IF(B454&lt;=TODAY()+7,"Vence em 7 dias","A vencer")))</f>
        <v/>
      </c>
    </row>
    <row r="455">
      <c r="B455" s="51" t="n"/>
      <c r="C455" s="52" t="n"/>
      <c r="D455" s="52" t="n"/>
      <c r="E455" s="52" t="n"/>
      <c r="F455" s="52" t="n"/>
      <c r="G455" s="52" t="n"/>
      <c r="H455" s="52" t="n"/>
      <c r="I455" s="53" t="n"/>
      <c r="J455" s="54">
        <f>IF(D455="","",IFERROR(INDEX(CatTipo,MATCH(D455,CatNome,0)),"?"))</f>
        <v/>
      </c>
      <c r="K455" s="54">
        <f>IF(D455="","",IFERROR(INDEX(CatGrupo,MATCH(D455,CatNome,0)),"?"))</f>
        <v/>
      </c>
      <c r="L455" s="55">
        <f>IF(J455="Entrada",N(I455),IF(J455="Saída",-N(I455),0))</f>
        <v/>
      </c>
      <c r="M455" s="54">
        <f>IF(B455="",0,IF(H455="Previsto",IF(Visao="Realizado + previsto",1,0),1))</f>
        <v/>
      </c>
      <c r="N455" s="54">
        <f>IF(OR(B455="",H455&lt;&gt;"Previsto"),"",IF(B455&lt;TODAY(),"Atrasado",IF(B455&lt;=TODAY()+7,"Vence em 7 dias","A vencer")))</f>
        <v/>
      </c>
    </row>
    <row r="456">
      <c r="B456" s="51" t="n"/>
      <c r="C456" s="52" t="n"/>
      <c r="D456" s="52" t="n"/>
      <c r="E456" s="52" t="n"/>
      <c r="F456" s="52" t="n"/>
      <c r="G456" s="52" t="n"/>
      <c r="H456" s="52" t="n"/>
      <c r="I456" s="53" t="n"/>
      <c r="J456" s="54">
        <f>IF(D456="","",IFERROR(INDEX(CatTipo,MATCH(D456,CatNome,0)),"?"))</f>
        <v/>
      </c>
      <c r="K456" s="54">
        <f>IF(D456="","",IFERROR(INDEX(CatGrupo,MATCH(D456,CatNome,0)),"?"))</f>
        <v/>
      </c>
      <c r="L456" s="55">
        <f>IF(J456="Entrada",N(I456),IF(J456="Saída",-N(I456),0))</f>
        <v/>
      </c>
      <c r="M456" s="54">
        <f>IF(B456="",0,IF(H456="Previsto",IF(Visao="Realizado + previsto",1,0),1))</f>
        <v/>
      </c>
      <c r="N456" s="54">
        <f>IF(OR(B456="",H456&lt;&gt;"Previsto"),"",IF(B456&lt;TODAY(),"Atrasado",IF(B456&lt;=TODAY()+7,"Vence em 7 dias","A vencer")))</f>
        <v/>
      </c>
    </row>
    <row r="457">
      <c r="B457" s="51" t="n"/>
      <c r="C457" s="52" t="n"/>
      <c r="D457" s="52" t="n"/>
      <c r="E457" s="52" t="n"/>
      <c r="F457" s="52" t="n"/>
      <c r="G457" s="52" t="n"/>
      <c r="H457" s="52" t="n"/>
      <c r="I457" s="53" t="n"/>
      <c r="J457" s="54">
        <f>IF(D457="","",IFERROR(INDEX(CatTipo,MATCH(D457,CatNome,0)),"?"))</f>
        <v/>
      </c>
      <c r="K457" s="54">
        <f>IF(D457="","",IFERROR(INDEX(CatGrupo,MATCH(D457,CatNome,0)),"?"))</f>
        <v/>
      </c>
      <c r="L457" s="55">
        <f>IF(J457="Entrada",N(I457),IF(J457="Saída",-N(I457),0))</f>
        <v/>
      </c>
      <c r="M457" s="54">
        <f>IF(B457="",0,IF(H457="Previsto",IF(Visao="Realizado + previsto",1,0),1))</f>
        <v/>
      </c>
      <c r="N457" s="54">
        <f>IF(OR(B457="",H457&lt;&gt;"Previsto"),"",IF(B457&lt;TODAY(),"Atrasado",IF(B457&lt;=TODAY()+7,"Vence em 7 dias","A vencer")))</f>
        <v/>
      </c>
    </row>
    <row r="458">
      <c r="B458" s="51" t="n"/>
      <c r="C458" s="52" t="n"/>
      <c r="D458" s="52" t="n"/>
      <c r="E458" s="52" t="n"/>
      <c r="F458" s="52" t="n"/>
      <c r="G458" s="52" t="n"/>
      <c r="H458" s="52" t="n"/>
      <c r="I458" s="53" t="n"/>
      <c r="J458" s="54">
        <f>IF(D458="","",IFERROR(INDEX(CatTipo,MATCH(D458,CatNome,0)),"?"))</f>
        <v/>
      </c>
      <c r="K458" s="54">
        <f>IF(D458="","",IFERROR(INDEX(CatGrupo,MATCH(D458,CatNome,0)),"?"))</f>
        <v/>
      </c>
      <c r="L458" s="55">
        <f>IF(J458="Entrada",N(I458),IF(J458="Saída",-N(I458),0))</f>
        <v/>
      </c>
      <c r="M458" s="54">
        <f>IF(B458="",0,IF(H458="Previsto",IF(Visao="Realizado + previsto",1,0),1))</f>
        <v/>
      </c>
      <c r="N458" s="54">
        <f>IF(OR(B458="",H458&lt;&gt;"Previsto"),"",IF(B458&lt;TODAY(),"Atrasado",IF(B458&lt;=TODAY()+7,"Vence em 7 dias","A vencer")))</f>
        <v/>
      </c>
    </row>
    <row r="459">
      <c r="B459" s="51" t="n"/>
      <c r="C459" s="52" t="n"/>
      <c r="D459" s="52" t="n"/>
      <c r="E459" s="52" t="n"/>
      <c r="F459" s="52" t="n"/>
      <c r="G459" s="52" t="n"/>
      <c r="H459" s="52" t="n"/>
      <c r="I459" s="53" t="n"/>
      <c r="J459" s="54">
        <f>IF(D459="","",IFERROR(INDEX(CatTipo,MATCH(D459,CatNome,0)),"?"))</f>
        <v/>
      </c>
      <c r="K459" s="54">
        <f>IF(D459="","",IFERROR(INDEX(CatGrupo,MATCH(D459,CatNome,0)),"?"))</f>
        <v/>
      </c>
      <c r="L459" s="55">
        <f>IF(J459="Entrada",N(I459),IF(J459="Saída",-N(I459),0))</f>
        <v/>
      </c>
      <c r="M459" s="54">
        <f>IF(B459="",0,IF(H459="Previsto",IF(Visao="Realizado + previsto",1,0),1))</f>
        <v/>
      </c>
      <c r="N459" s="54">
        <f>IF(OR(B459="",H459&lt;&gt;"Previsto"),"",IF(B459&lt;TODAY(),"Atrasado",IF(B459&lt;=TODAY()+7,"Vence em 7 dias","A vencer")))</f>
        <v/>
      </c>
    </row>
    <row r="460">
      <c r="B460" s="51" t="n"/>
      <c r="C460" s="52" t="n"/>
      <c r="D460" s="52" t="n"/>
      <c r="E460" s="52" t="n"/>
      <c r="F460" s="52" t="n"/>
      <c r="G460" s="52" t="n"/>
      <c r="H460" s="52" t="n"/>
      <c r="I460" s="53" t="n"/>
      <c r="J460" s="54">
        <f>IF(D460="","",IFERROR(INDEX(CatTipo,MATCH(D460,CatNome,0)),"?"))</f>
        <v/>
      </c>
      <c r="K460" s="54">
        <f>IF(D460="","",IFERROR(INDEX(CatGrupo,MATCH(D460,CatNome,0)),"?"))</f>
        <v/>
      </c>
      <c r="L460" s="55">
        <f>IF(J460="Entrada",N(I460),IF(J460="Saída",-N(I460),0))</f>
        <v/>
      </c>
      <c r="M460" s="54">
        <f>IF(B460="",0,IF(H460="Previsto",IF(Visao="Realizado + previsto",1,0),1))</f>
        <v/>
      </c>
      <c r="N460" s="54">
        <f>IF(OR(B460="",H460&lt;&gt;"Previsto"),"",IF(B460&lt;TODAY(),"Atrasado",IF(B460&lt;=TODAY()+7,"Vence em 7 dias","A vencer")))</f>
        <v/>
      </c>
    </row>
    <row r="461">
      <c r="B461" s="51" t="n"/>
      <c r="C461" s="52" t="n"/>
      <c r="D461" s="52" t="n"/>
      <c r="E461" s="52" t="n"/>
      <c r="F461" s="52" t="n"/>
      <c r="G461" s="52" t="n"/>
      <c r="H461" s="52" t="n"/>
      <c r="I461" s="53" t="n"/>
      <c r="J461" s="54">
        <f>IF(D461="","",IFERROR(INDEX(CatTipo,MATCH(D461,CatNome,0)),"?"))</f>
        <v/>
      </c>
      <c r="K461" s="54">
        <f>IF(D461="","",IFERROR(INDEX(CatGrupo,MATCH(D461,CatNome,0)),"?"))</f>
        <v/>
      </c>
      <c r="L461" s="55">
        <f>IF(J461="Entrada",N(I461),IF(J461="Saída",-N(I461),0))</f>
        <v/>
      </c>
      <c r="M461" s="54">
        <f>IF(B461="",0,IF(H461="Previsto",IF(Visao="Realizado + previsto",1,0),1))</f>
        <v/>
      </c>
      <c r="N461" s="54">
        <f>IF(OR(B461="",H461&lt;&gt;"Previsto"),"",IF(B461&lt;TODAY(),"Atrasado",IF(B461&lt;=TODAY()+7,"Vence em 7 dias","A vencer")))</f>
        <v/>
      </c>
    </row>
    <row r="462">
      <c r="B462" s="51" t="n"/>
      <c r="C462" s="52" t="n"/>
      <c r="D462" s="52" t="n"/>
      <c r="E462" s="52" t="n"/>
      <c r="F462" s="52" t="n"/>
      <c r="G462" s="52" t="n"/>
      <c r="H462" s="52" t="n"/>
      <c r="I462" s="53" t="n"/>
      <c r="J462" s="54">
        <f>IF(D462="","",IFERROR(INDEX(CatTipo,MATCH(D462,CatNome,0)),"?"))</f>
        <v/>
      </c>
      <c r="K462" s="54">
        <f>IF(D462="","",IFERROR(INDEX(CatGrupo,MATCH(D462,CatNome,0)),"?"))</f>
        <v/>
      </c>
      <c r="L462" s="55">
        <f>IF(J462="Entrada",N(I462),IF(J462="Saída",-N(I462),0))</f>
        <v/>
      </c>
      <c r="M462" s="54">
        <f>IF(B462="",0,IF(H462="Previsto",IF(Visao="Realizado + previsto",1,0),1))</f>
        <v/>
      </c>
      <c r="N462" s="54">
        <f>IF(OR(B462="",H462&lt;&gt;"Previsto"),"",IF(B462&lt;TODAY(),"Atrasado",IF(B462&lt;=TODAY()+7,"Vence em 7 dias","A vencer")))</f>
        <v/>
      </c>
    </row>
    <row r="463">
      <c r="B463" s="51" t="n"/>
      <c r="C463" s="52" t="n"/>
      <c r="D463" s="52" t="n"/>
      <c r="E463" s="52" t="n"/>
      <c r="F463" s="52" t="n"/>
      <c r="G463" s="52" t="n"/>
      <c r="H463" s="52" t="n"/>
      <c r="I463" s="53" t="n"/>
      <c r="J463" s="54">
        <f>IF(D463="","",IFERROR(INDEX(CatTipo,MATCH(D463,CatNome,0)),"?"))</f>
        <v/>
      </c>
      <c r="K463" s="54">
        <f>IF(D463="","",IFERROR(INDEX(CatGrupo,MATCH(D463,CatNome,0)),"?"))</f>
        <v/>
      </c>
      <c r="L463" s="55">
        <f>IF(J463="Entrada",N(I463),IF(J463="Saída",-N(I463),0))</f>
        <v/>
      </c>
      <c r="M463" s="54">
        <f>IF(B463="",0,IF(H463="Previsto",IF(Visao="Realizado + previsto",1,0),1))</f>
        <v/>
      </c>
      <c r="N463" s="54">
        <f>IF(OR(B463="",H463&lt;&gt;"Previsto"),"",IF(B463&lt;TODAY(),"Atrasado",IF(B463&lt;=TODAY()+7,"Vence em 7 dias","A vencer")))</f>
        <v/>
      </c>
    </row>
    <row r="464">
      <c r="B464" s="51" t="n"/>
      <c r="C464" s="52" t="n"/>
      <c r="D464" s="52" t="n"/>
      <c r="E464" s="52" t="n"/>
      <c r="F464" s="52" t="n"/>
      <c r="G464" s="52" t="n"/>
      <c r="H464" s="52" t="n"/>
      <c r="I464" s="53" t="n"/>
      <c r="J464" s="54">
        <f>IF(D464="","",IFERROR(INDEX(CatTipo,MATCH(D464,CatNome,0)),"?"))</f>
        <v/>
      </c>
      <c r="K464" s="54">
        <f>IF(D464="","",IFERROR(INDEX(CatGrupo,MATCH(D464,CatNome,0)),"?"))</f>
        <v/>
      </c>
      <c r="L464" s="55">
        <f>IF(J464="Entrada",N(I464),IF(J464="Saída",-N(I464),0))</f>
        <v/>
      </c>
      <c r="M464" s="54">
        <f>IF(B464="",0,IF(H464="Previsto",IF(Visao="Realizado + previsto",1,0),1))</f>
        <v/>
      </c>
      <c r="N464" s="54">
        <f>IF(OR(B464="",H464&lt;&gt;"Previsto"),"",IF(B464&lt;TODAY(),"Atrasado",IF(B464&lt;=TODAY()+7,"Vence em 7 dias","A vencer")))</f>
        <v/>
      </c>
    </row>
    <row r="465">
      <c r="B465" s="51" t="n"/>
      <c r="C465" s="52" t="n"/>
      <c r="D465" s="52" t="n"/>
      <c r="E465" s="52" t="n"/>
      <c r="F465" s="52" t="n"/>
      <c r="G465" s="52" t="n"/>
      <c r="H465" s="52" t="n"/>
      <c r="I465" s="53" t="n"/>
      <c r="J465" s="54">
        <f>IF(D465="","",IFERROR(INDEX(CatTipo,MATCH(D465,CatNome,0)),"?"))</f>
        <v/>
      </c>
      <c r="K465" s="54">
        <f>IF(D465="","",IFERROR(INDEX(CatGrupo,MATCH(D465,CatNome,0)),"?"))</f>
        <v/>
      </c>
      <c r="L465" s="55">
        <f>IF(J465="Entrada",N(I465),IF(J465="Saída",-N(I465),0))</f>
        <v/>
      </c>
      <c r="M465" s="54">
        <f>IF(B465="",0,IF(H465="Previsto",IF(Visao="Realizado + previsto",1,0),1))</f>
        <v/>
      </c>
      <c r="N465" s="54">
        <f>IF(OR(B465="",H465&lt;&gt;"Previsto"),"",IF(B465&lt;TODAY(),"Atrasado",IF(B465&lt;=TODAY()+7,"Vence em 7 dias","A vencer")))</f>
        <v/>
      </c>
    </row>
    <row r="466">
      <c r="B466" s="51" t="n"/>
      <c r="C466" s="52" t="n"/>
      <c r="D466" s="52" t="n"/>
      <c r="E466" s="52" t="n"/>
      <c r="F466" s="52" t="n"/>
      <c r="G466" s="52" t="n"/>
      <c r="H466" s="52" t="n"/>
      <c r="I466" s="53" t="n"/>
      <c r="J466" s="54">
        <f>IF(D466="","",IFERROR(INDEX(CatTipo,MATCH(D466,CatNome,0)),"?"))</f>
        <v/>
      </c>
      <c r="K466" s="54">
        <f>IF(D466="","",IFERROR(INDEX(CatGrupo,MATCH(D466,CatNome,0)),"?"))</f>
        <v/>
      </c>
      <c r="L466" s="55">
        <f>IF(J466="Entrada",N(I466),IF(J466="Saída",-N(I466),0))</f>
        <v/>
      </c>
      <c r="M466" s="54">
        <f>IF(B466="",0,IF(H466="Previsto",IF(Visao="Realizado + previsto",1,0),1))</f>
        <v/>
      </c>
      <c r="N466" s="54">
        <f>IF(OR(B466="",H466&lt;&gt;"Previsto"),"",IF(B466&lt;TODAY(),"Atrasado",IF(B466&lt;=TODAY()+7,"Vence em 7 dias","A vencer")))</f>
        <v/>
      </c>
    </row>
    <row r="467">
      <c r="B467" s="51" t="n"/>
      <c r="C467" s="52" t="n"/>
      <c r="D467" s="52" t="n"/>
      <c r="E467" s="52" t="n"/>
      <c r="F467" s="52" t="n"/>
      <c r="G467" s="52" t="n"/>
      <c r="H467" s="52" t="n"/>
      <c r="I467" s="53" t="n"/>
      <c r="J467" s="54">
        <f>IF(D467="","",IFERROR(INDEX(CatTipo,MATCH(D467,CatNome,0)),"?"))</f>
        <v/>
      </c>
      <c r="K467" s="54">
        <f>IF(D467="","",IFERROR(INDEX(CatGrupo,MATCH(D467,CatNome,0)),"?"))</f>
        <v/>
      </c>
      <c r="L467" s="55">
        <f>IF(J467="Entrada",N(I467),IF(J467="Saída",-N(I467),0))</f>
        <v/>
      </c>
      <c r="M467" s="54">
        <f>IF(B467="",0,IF(H467="Previsto",IF(Visao="Realizado + previsto",1,0),1))</f>
        <v/>
      </c>
      <c r="N467" s="54">
        <f>IF(OR(B467="",H467&lt;&gt;"Previsto"),"",IF(B467&lt;TODAY(),"Atrasado",IF(B467&lt;=TODAY()+7,"Vence em 7 dias","A vencer")))</f>
        <v/>
      </c>
    </row>
    <row r="468">
      <c r="B468" s="51" t="n"/>
      <c r="C468" s="52" t="n"/>
      <c r="D468" s="52" t="n"/>
      <c r="E468" s="52" t="n"/>
      <c r="F468" s="52" t="n"/>
      <c r="G468" s="52" t="n"/>
      <c r="H468" s="52" t="n"/>
      <c r="I468" s="53" t="n"/>
      <c r="J468" s="54">
        <f>IF(D468="","",IFERROR(INDEX(CatTipo,MATCH(D468,CatNome,0)),"?"))</f>
        <v/>
      </c>
      <c r="K468" s="54">
        <f>IF(D468="","",IFERROR(INDEX(CatGrupo,MATCH(D468,CatNome,0)),"?"))</f>
        <v/>
      </c>
      <c r="L468" s="55">
        <f>IF(J468="Entrada",N(I468),IF(J468="Saída",-N(I468),0))</f>
        <v/>
      </c>
      <c r="M468" s="54">
        <f>IF(B468="",0,IF(H468="Previsto",IF(Visao="Realizado + previsto",1,0),1))</f>
        <v/>
      </c>
      <c r="N468" s="54">
        <f>IF(OR(B468="",H468&lt;&gt;"Previsto"),"",IF(B468&lt;TODAY(),"Atrasado",IF(B468&lt;=TODAY()+7,"Vence em 7 dias","A vencer")))</f>
        <v/>
      </c>
    </row>
    <row r="469">
      <c r="B469" s="51" t="n"/>
      <c r="C469" s="52" t="n"/>
      <c r="D469" s="52" t="n"/>
      <c r="E469" s="52" t="n"/>
      <c r="F469" s="52" t="n"/>
      <c r="G469" s="52" t="n"/>
      <c r="H469" s="52" t="n"/>
      <c r="I469" s="53" t="n"/>
      <c r="J469" s="54">
        <f>IF(D469="","",IFERROR(INDEX(CatTipo,MATCH(D469,CatNome,0)),"?"))</f>
        <v/>
      </c>
      <c r="K469" s="54">
        <f>IF(D469="","",IFERROR(INDEX(CatGrupo,MATCH(D469,CatNome,0)),"?"))</f>
        <v/>
      </c>
      <c r="L469" s="55">
        <f>IF(J469="Entrada",N(I469),IF(J469="Saída",-N(I469),0))</f>
        <v/>
      </c>
      <c r="M469" s="54">
        <f>IF(B469="",0,IF(H469="Previsto",IF(Visao="Realizado + previsto",1,0),1))</f>
        <v/>
      </c>
      <c r="N469" s="54">
        <f>IF(OR(B469="",H469&lt;&gt;"Previsto"),"",IF(B469&lt;TODAY(),"Atrasado",IF(B469&lt;=TODAY()+7,"Vence em 7 dias","A vencer")))</f>
        <v/>
      </c>
    </row>
    <row r="470">
      <c r="B470" s="51" t="n"/>
      <c r="C470" s="52" t="n"/>
      <c r="D470" s="52" t="n"/>
      <c r="E470" s="52" t="n"/>
      <c r="F470" s="52" t="n"/>
      <c r="G470" s="52" t="n"/>
      <c r="H470" s="52" t="n"/>
      <c r="I470" s="53" t="n"/>
      <c r="J470" s="54">
        <f>IF(D470="","",IFERROR(INDEX(CatTipo,MATCH(D470,CatNome,0)),"?"))</f>
        <v/>
      </c>
      <c r="K470" s="54">
        <f>IF(D470="","",IFERROR(INDEX(CatGrupo,MATCH(D470,CatNome,0)),"?"))</f>
        <v/>
      </c>
      <c r="L470" s="55">
        <f>IF(J470="Entrada",N(I470),IF(J470="Saída",-N(I470),0))</f>
        <v/>
      </c>
      <c r="M470" s="54">
        <f>IF(B470="",0,IF(H470="Previsto",IF(Visao="Realizado + previsto",1,0),1))</f>
        <v/>
      </c>
      <c r="N470" s="54">
        <f>IF(OR(B470="",H470&lt;&gt;"Previsto"),"",IF(B470&lt;TODAY(),"Atrasado",IF(B470&lt;=TODAY()+7,"Vence em 7 dias","A vencer")))</f>
        <v/>
      </c>
    </row>
    <row r="471">
      <c r="B471" s="51" t="n"/>
      <c r="C471" s="52" t="n"/>
      <c r="D471" s="52" t="n"/>
      <c r="E471" s="52" t="n"/>
      <c r="F471" s="52" t="n"/>
      <c r="G471" s="52" t="n"/>
      <c r="H471" s="52" t="n"/>
      <c r="I471" s="53" t="n"/>
      <c r="J471" s="54">
        <f>IF(D471="","",IFERROR(INDEX(CatTipo,MATCH(D471,CatNome,0)),"?"))</f>
        <v/>
      </c>
      <c r="K471" s="54">
        <f>IF(D471="","",IFERROR(INDEX(CatGrupo,MATCH(D471,CatNome,0)),"?"))</f>
        <v/>
      </c>
      <c r="L471" s="55">
        <f>IF(J471="Entrada",N(I471),IF(J471="Saída",-N(I471),0))</f>
        <v/>
      </c>
      <c r="M471" s="54">
        <f>IF(B471="",0,IF(H471="Previsto",IF(Visao="Realizado + previsto",1,0),1))</f>
        <v/>
      </c>
      <c r="N471" s="54">
        <f>IF(OR(B471="",H471&lt;&gt;"Previsto"),"",IF(B471&lt;TODAY(),"Atrasado",IF(B471&lt;=TODAY()+7,"Vence em 7 dias","A vencer")))</f>
        <v/>
      </c>
    </row>
    <row r="472">
      <c r="B472" s="51" t="n"/>
      <c r="C472" s="52" t="n"/>
      <c r="D472" s="52" t="n"/>
      <c r="E472" s="52" t="n"/>
      <c r="F472" s="52" t="n"/>
      <c r="G472" s="52" t="n"/>
      <c r="H472" s="52" t="n"/>
      <c r="I472" s="53" t="n"/>
      <c r="J472" s="54">
        <f>IF(D472="","",IFERROR(INDEX(CatTipo,MATCH(D472,CatNome,0)),"?"))</f>
        <v/>
      </c>
      <c r="K472" s="54">
        <f>IF(D472="","",IFERROR(INDEX(CatGrupo,MATCH(D472,CatNome,0)),"?"))</f>
        <v/>
      </c>
      <c r="L472" s="55">
        <f>IF(J472="Entrada",N(I472),IF(J472="Saída",-N(I472),0))</f>
        <v/>
      </c>
      <c r="M472" s="54">
        <f>IF(B472="",0,IF(H472="Previsto",IF(Visao="Realizado + previsto",1,0),1))</f>
        <v/>
      </c>
      <c r="N472" s="54">
        <f>IF(OR(B472="",H472&lt;&gt;"Previsto"),"",IF(B472&lt;TODAY(),"Atrasado",IF(B472&lt;=TODAY()+7,"Vence em 7 dias","A vencer")))</f>
        <v/>
      </c>
    </row>
    <row r="473">
      <c r="B473" s="51" t="n"/>
      <c r="C473" s="52" t="n"/>
      <c r="D473" s="52" t="n"/>
      <c r="E473" s="52" t="n"/>
      <c r="F473" s="52" t="n"/>
      <c r="G473" s="52" t="n"/>
      <c r="H473" s="52" t="n"/>
      <c r="I473" s="53" t="n"/>
      <c r="J473" s="54">
        <f>IF(D473="","",IFERROR(INDEX(CatTipo,MATCH(D473,CatNome,0)),"?"))</f>
        <v/>
      </c>
      <c r="K473" s="54">
        <f>IF(D473="","",IFERROR(INDEX(CatGrupo,MATCH(D473,CatNome,0)),"?"))</f>
        <v/>
      </c>
      <c r="L473" s="55">
        <f>IF(J473="Entrada",N(I473),IF(J473="Saída",-N(I473),0))</f>
        <v/>
      </c>
      <c r="M473" s="54">
        <f>IF(B473="",0,IF(H473="Previsto",IF(Visao="Realizado + previsto",1,0),1))</f>
        <v/>
      </c>
      <c r="N473" s="54">
        <f>IF(OR(B473="",H473&lt;&gt;"Previsto"),"",IF(B473&lt;TODAY(),"Atrasado",IF(B473&lt;=TODAY()+7,"Vence em 7 dias","A vencer")))</f>
        <v/>
      </c>
    </row>
    <row r="474">
      <c r="B474" s="51" t="n"/>
      <c r="C474" s="52" t="n"/>
      <c r="D474" s="52" t="n"/>
      <c r="E474" s="52" t="n"/>
      <c r="F474" s="52" t="n"/>
      <c r="G474" s="52" t="n"/>
      <c r="H474" s="52" t="n"/>
      <c r="I474" s="53" t="n"/>
      <c r="J474" s="54">
        <f>IF(D474="","",IFERROR(INDEX(CatTipo,MATCH(D474,CatNome,0)),"?"))</f>
        <v/>
      </c>
      <c r="K474" s="54">
        <f>IF(D474="","",IFERROR(INDEX(CatGrupo,MATCH(D474,CatNome,0)),"?"))</f>
        <v/>
      </c>
      <c r="L474" s="55">
        <f>IF(J474="Entrada",N(I474),IF(J474="Saída",-N(I474),0))</f>
        <v/>
      </c>
      <c r="M474" s="54">
        <f>IF(B474="",0,IF(H474="Previsto",IF(Visao="Realizado + previsto",1,0),1))</f>
        <v/>
      </c>
      <c r="N474" s="54">
        <f>IF(OR(B474="",H474&lt;&gt;"Previsto"),"",IF(B474&lt;TODAY(),"Atrasado",IF(B474&lt;=TODAY()+7,"Vence em 7 dias","A vencer")))</f>
        <v/>
      </c>
    </row>
    <row r="475">
      <c r="B475" s="51" t="n"/>
      <c r="C475" s="52" t="n"/>
      <c r="D475" s="52" t="n"/>
      <c r="E475" s="52" t="n"/>
      <c r="F475" s="52" t="n"/>
      <c r="G475" s="52" t="n"/>
      <c r="H475" s="52" t="n"/>
      <c r="I475" s="53" t="n"/>
      <c r="J475" s="54">
        <f>IF(D475="","",IFERROR(INDEX(CatTipo,MATCH(D475,CatNome,0)),"?"))</f>
        <v/>
      </c>
      <c r="K475" s="54">
        <f>IF(D475="","",IFERROR(INDEX(CatGrupo,MATCH(D475,CatNome,0)),"?"))</f>
        <v/>
      </c>
      <c r="L475" s="55">
        <f>IF(J475="Entrada",N(I475),IF(J475="Saída",-N(I475),0))</f>
        <v/>
      </c>
      <c r="M475" s="54">
        <f>IF(B475="",0,IF(H475="Previsto",IF(Visao="Realizado + previsto",1,0),1))</f>
        <v/>
      </c>
      <c r="N475" s="54">
        <f>IF(OR(B475="",H475&lt;&gt;"Previsto"),"",IF(B475&lt;TODAY(),"Atrasado",IF(B475&lt;=TODAY()+7,"Vence em 7 dias","A vencer")))</f>
        <v/>
      </c>
    </row>
    <row r="476">
      <c r="B476" s="51" t="n"/>
      <c r="C476" s="52" t="n"/>
      <c r="D476" s="52" t="n"/>
      <c r="E476" s="52" t="n"/>
      <c r="F476" s="52" t="n"/>
      <c r="G476" s="52" t="n"/>
      <c r="H476" s="52" t="n"/>
      <c r="I476" s="53" t="n"/>
      <c r="J476" s="54">
        <f>IF(D476="","",IFERROR(INDEX(CatTipo,MATCH(D476,CatNome,0)),"?"))</f>
        <v/>
      </c>
      <c r="K476" s="54">
        <f>IF(D476="","",IFERROR(INDEX(CatGrupo,MATCH(D476,CatNome,0)),"?"))</f>
        <v/>
      </c>
      <c r="L476" s="55">
        <f>IF(J476="Entrada",N(I476),IF(J476="Saída",-N(I476),0))</f>
        <v/>
      </c>
      <c r="M476" s="54">
        <f>IF(B476="",0,IF(H476="Previsto",IF(Visao="Realizado + previsto",1,0),1))</f>
        <v/>
      </c>
      <c r="N476" s="54">
        <f>IF(OR(B476="",H476&lt;&gt;"Previsto"),"",IF(B476&lt;TODAY(),"Atrasado",IF(B476&lt;=TODAY()+7,"Vence em 7 dias","A vencer")))</f>
        <v/>
      </c>
    </row>
    <row r="477">
      <c r="B477" s="51" t="n"/>
      <c r="C477" s="52" t="n"/>
      <c r="D477" s="52" t="n"/>
      <c r="E477" s="52" t="n"/>
      <c r="F477" s="52" t="n"/>
      <c r="G477" s="52" t="n"/>
      <c r="H477" s="52" t="n"/>
      <c r="I477" s="53" t="n"/>
      <c r="J477" s="54">
        <f>IF(D477="","",IFERROR(INDEX(CatTipo,MATCH(D477,CatNome,0)),"?"))</f>
        <v/>
      </c>
      <c r="K477" s="54">
        <f>IF(D477="","",IFERROR(INDEX(CatGrupo,MATCH(D477,CatNome,0)),"?"))</f>
        <v/>
      </c>
      <c r="L477" s="55">
        <f>IF(J477="Entrada",N(I477),IF(J477="Saída",-N(I477),0))</f>
        <v/>
      </c>
      <c r="M477" s="54">
        <f>IF(B477="",0,IF(H477="Previsto",IF(Visao="Realizado + previsto",1,0),1))</f>
        <v/>
      </c>
      <c r="N477" s="54">
        <f>IF(OR(B477="",H477&lt;&gt;"Previsto"),"",IF(B477&lt;TODAY(),"Atrasado",IF(B477&lt;=TODAY()+7,"Vence em 7 dias","A vencer")))</f>
        <v/>
      </c>
    </row>
    <row r="478">
      <c r="B478" s="51" t="n"/>
      <c r="C478" s="52" t="n"/>
      <c r="D478" s="52" t="n"/>
      <c r="E478" s="52" t="n"/>
      <c r="F478" s="52" t="n"/>
      <c r="G478" s="52" t="n"/>
      <c r="H478" s="52" t="n"/>
      <c r="I478" s="53" t="n"/>
      <c r="J478" s="54">
        <f>IF(D478="","",IFERROR(INDEX(CatTipo,MATCH(D478,CatNome,0)),"?"))</f>
        <v/>
      </c>
      <c r="K478" s="54">
        <f>IF(D478="","",IFERROR(INDEX(CatGrupo,MATCH(D478,CatNome,0)),"?"))</f>
        <v/>
      </c>
      <c r="L478" s="55">
        <f>IF(J478="Entrada",N(I478),IF(J478="Saída",-N(I478),0))</f>
        <v/>
      </c>
      <c r="M478" s="54">
        <f>IF(B478="",0,IF(H478="Previsto",IF(Visao="Realizado + previsto",1,0),1))</f>
        <v/>
      </c>
      <c r="N478" s="54">
        <f>IF(OR(B478="",H478&lt;&gt;"Previsto"),"",IF(B478&lt;TODAY(),"Atrasado",IF(B478&lt;=TODAY()+7,"Vence em 7 dias","A vencer")))</f>
        <v/>
      </c>
    </row>
    <row r="479">
      <c r="B479" s="51" t="n"/>
      <c r="C479" s="52" t="n"/>
      <c r="D479" s="52" t="n"/>
      <c r="E479" s="52" t="n"/>
      <c r="F479" s="52" t="n"/>
      <c r="G479" s="52" t="n"/>
      <c r="H479" s="52" t="n"/>
      <c r="I479" s="53" t="n"/>
      <c r="J479" s="54">
        <f>IF(D479="","",IFERROR(INDEX(CatTipo,MATCH(D479,CatNome,0)),"?"))</f>
        <v/>
      </c>
      <c r="K479" s="54">
        <f>IF(D479="","",IFERROR(INDEX(CatGrupo,MATCH(D479,CatNome,0)),"?"))</f>
        <v/>
      </c>
      <c r="L479" s="55">
        <f>IF(J479="Entrada",N(I479),IF(J479="Saída",-N(I479),0))</f>
        <v/>
      </c>
      <c r="M479" s="54">
        <f>IF(B479="",0,IF(H479="Previsto",IF(Visao="Realizado + previsto",1,0),1))</f>
        <v/>
      </c>
      <c r="N479" s="54">
        <f>IF(OR(B479="",H479&lt;&gt;"Previsto"),"",IF(B479&lt;TODAY(),"Atrasado",IF(B479&lt;=TODAY()+7,"Vence em 7 dias","A vencer")))</f>
        <v/>
      </c>
    </row>
    <row r="480">
      <c r="B480" s="51" t="n"/>
      <c r="C480" s="52" t="n"/>
      <c r="D480" s="52" t="n"/>
      <c r="E480" s="52" t="n"/>
      <c r="F480" s="52" t="n"/>
      <c r="G480" s="52" t="n"/>
      <c r="H480" s="52" t="n"/>
      <c r="I480" s="53" t="n"/>
      <c r="J480" s="54">
        <f>IF(D480="","",IFERROR(INDEX(CatTipo,MATCH(D480,CatNome,0)),"?"))</f>
        <v/>
      </c>
      <c r="K480" s="54">
        <f>IF(D480="","",IFERROR(INDEX(CatGrupo,MATCH(D480,CatNome,0)),"?"))</f>
        <v/>
      </c>
      <c r="L480" s="55">
        <f>IF(J480="Entrada",N(I480),IF(J480="Saída",-N(I480),0))</f>
        <v/>
      </c>
      <c r="M480" s="54">
        <f>IF(B480="",0,IF(H480="Previsto",IF(Visao="Realizado + previsto",1,0),1))</f>
        <v/>
      </c>
      <c r="N480" s="54">
        <f>IF(OR(B480="",H480&lt;&gt;"Previsto"),"",IF(B480&lt;TODAY(),"Atrasado",IF(B480&lt;=TODAY()+7,"Vence em 7 dias","A vencer")))</f>
        <v/>
      </c>
    </row>
    <row r="481">
      <c r="B481" s="51" t="n"/>
      <c r="C481" s="52" t="n"/>
      <c r="D481" s="52" t="n"/>
      <c r="E481" s="52" t="n"/>
      <c r="F481" s="52" t="n"/>
      <c r="G481" s="52" t="n"/>
      <c r="H481" s="52" t="n"/>
      <c r="I481" s="53" t="n"/>
      <c r="J481" s="54">
        <f>IF(D481="","",IFERROR(INDEX(CatTipo,MATCH(D481,CatNome,0)),"?"))</f>
        <v/>
      </c>
      <c r="K481" s="54">
        <f>IF(D481="","",IFERROR(INDEX(CatGrupo,MATCH(D481,CatNome,0)),"?"))</f>
        <v/>
      </c>
      <c r="L481" s="55">
        <f>IF(J481="Entrada",N(I481),IF(J481="Saída",-N(I481),0))</f>
        <v/>
      </c>
      <c r="M481" s="54">
        <f>IF(B481="",0,IF(H481="Previsto",IF(Visao="Realizado + previsto",1,0),1))</f>
        <v/>
      </c>
      <c r="N481" s="54">
        <f>IF(OR(B481="",H481&lt;&gt;"Previsto"),"",IF(B481&lt;TODAY(),"Atrasado",IF(B481&lt;=TODAY()+7,"Vence em 7 dias","A vencer")))</f>
        <v/>
      </c>
    </row>
    <row r="482">
      <c r="B482" s="51" t="n"/>
      <c r="C482" s="52" t="n"/>
      <c r="D482" s="52" t="n"/>
      <c r="E482" s="52" t="n"/>
      <c r="F482" s="52" t="n"/>
      <c r="G482" s="52" t="n"/>
      <c r="H482" s="52" t="n"/>
      <c r="I482" s="53" t="n"/>
      <c r="J482" s="54">
        <f>IF(D482="","",IFERROR(INDEX(CatTipo,MATCH(D482,CatNome,0)),"?"))</f>
        <v/>
      </c>
      <c r="K482" s="54">
        <f>IF(D482="","",IFERROR(INDEX(CatGrupo,MATCH(D482,CatNome,0)),"?"))</f>
        <v/>
      </c>
      <c r="L482" s="55">
        <f>IF(J482="Entrada",N(I482),IF(J482="Saída",-N(I482),0))</f>
        <v/>
      </c>
      <c r="M482" s="54">
        <f>IF(B482="",0,IF(H482="Previsto",IF(Visao="Realizado + previsto",1,0),1))</f>
        <v/>
      </c>
      <c r="N482" s="54">
        <f>IF(OR(B482="",H482&lt;&gt;"Previsto"),"",IF(B482&lt;TODAY(),"Atrasado",IF(B482&lt;=TODAY()+7,"Vence em 7 dias","A vencer")))</f>
        <v/>
      </c>
    </row>
    <row r="483">
      <c r="B483" s="51" t="n"/>
      <c r="C483" s="52" t="n"/>
      <c r="D483" s="52" t="n"/>
      <c r="E483" s="52" t="n"/>
      <c r="F483" s="52" t="n"/>
      <c r="G483" s="52" t="n"/>
      <c r="H483" s="52" t="n"/>
      <c r="I483" s="53" t="n"/>
      <c r="J483" s="54">
        <f>IF(D483="","",IFERROR(INDEX(CatTipo,MATCH(D483,CatNome,0)),"?"))</f>
        <v/>
      </c>
      <c r="K483" s="54">
        <f>IF(D483="","",IFERROR(INDEX(CatGrupo,MATCH(D483,CatNome,0)),"?"))</f>
        <v/>
      </c>
      <c r="L483" s="55">
        <f>IF(J483="Entrada",N(I483),IF(J483="Saída",-N(I483),0))</f>
        <v/>
      </c>
      <c r="M483" s="54">
        <f>IF(B483="",0,IF(H483="Previsto",IF(Visao="Realizado + previsto",1,0),1))</f>
        <v/>
      </c>
      <c r="N483" s="54">
        <f>IF(OR(B483="",H483&lt;&gt;"Previsto"),"",IF(B483&lt;TODAY(),"Atrasado",IF(B483&lt;=TODAY()+7,"Vence em 7 dias","A vencer")))</f>
        <v/>
      </c>
    </row>
    <row r="484">
      <c r="B484" s="51" t="n"/>
      <c r="C484" s="52" t="n"/>
      <c r="D484" s="52" t="n"/>
      <c r="E484" s="52" t="n"/>
      <c r="F484" s="52" t="n"/>
      <c r="G484" s="52" t="n"/>
      <c r="H484" s="52" t="n"/>
      <c r="I484" s="53" t="n"/>
      <c r="J484" s="54">
        <f>IF(D484="","",IFERROR(INDEX(CatTipo,MATCH(D484,CatNome,0)),"?"))</f>
        <v/>
      </c>
      <c r="K484" s="54">
        <f>IF(D484="","",IFERROR(INDEX(CatGrupo,MATCH(D484,CatNome,0)),"?"))</f>
        <v/>
      </c>
      <c r="L484" s="55">
        <f>IF(J484="Entrada",N(I484),IF(J484="Saída",-N(I484),0))</f>
        <v/>
      </c>
      <c r="M484" s="54">
        <f>IF(B484="",0,IF(H484="Previsto",IF(Visao="Realizado + previsto",1,0),1))</f>
        <v/>
      </c>
      <c r="N484" s="54">
        <f>IF(OR(B484="",H484&lt;&gt;"Previsto"),"",IF(B484&lt;TODAY(),"Atrasado",IF(B484&lt;=TODAY()+7,"Vence em 7 dias","A vencer")))</f>
        <v/>
      </c>
    </row>
    <row r="485">
      <c r="B485" s="51" t="n"/>
      <c r="C485" s="52" t="n"/>
      <c r="D485" s="52" t="n"/>
      <c r="E485" s="52" t="n"/>
      <c r="F485" s="52" t="n"/>
      <c r="G485" s="52" t="n"/>
      <c r="H485" s="52" t="n"/>
      <c r="I485" s="53" t="n"/>
      <c r="J485" s="54">
        <f>IF(D485="","",IFERROR(INDEX(CatTipo,MATCH(D485,CatNome,0)),"?"))</f>
        <v/>
      </c>
      <c r="K485" s="54">
        <f>IF(D485="","",IFERROR(INDEX(CatGrupo,MATCH(D485,CatNome,0)),"?"))</f>
        <v/>
      </c>
      <c r="L485" s="55">
        <f>IF(J485="Entrada",N(I485),IF(J485="Saída",-N(I485),0))</f>
        <v/>
      </c>
      <c r="M485" s="54">
        <f>IF(B485="",0,IF(H485="Previsto",IF(Visao="Realizado + previsto",1,0),1))</f>
        <v/>
      </c>
      <c r="N485" s="54">
        <f>IF(OR(B485="",H485&lt;&gt;"Previsto"),"",IF(B485&lt;TODAY(),"Atrasado",IF(B485&lt;=TODAY()+7,"Vence em 7 dias","A vencer")))</f>
        <v/>
      </c>
    </row>
    <row r="486">
      <c r="B486" s="51" t="n"/>
      <c r="C486" s="52" t="n"/>
      <c r="D486" s="52" t="n"/>
      <c r="E486" s="52" t="n"/>
      <c r="F486" s="52" t="n"/>
      <c r="G486" s="52" t="n"/>
      <c r="H486" s="52" t="n"/>
      <c r="I486" s="53" t="n"/>
      <c r="J486" s="54">
        <f>IF(D486="","",IFERROR(INDEX(CatTipo,MATCH(D486,CatNome,0)),"?"))</f>
        <v/>
      </c>
      <c r="K486" s="54">
        <f>IF(D486="","",IFERROR(INDEX(CatGrupo,MATCH(D486,CatNome,0)),"?"))</f>
        <v/>
      </c>
      <c r="L486" s="55">
        <f>IF(J486="Entrada",N(I486),IF(J486="Saída",-N(I486),0))</f>
        <v/>
      </c>
      <c r="M486" s="54">
        <f>IF(B486="",0,IF(H486="Previsto",IF(Visao="Realizado + previsto",1,0),1))</f>
        <v/>
      </c>
      <c r="N486" s="54">
        <f>IF(OR(B486="",H486&lt;&gt;"Previsto"),"",IF(B486&lt;TODAY(),"Atrasado",IF(B486&lt;=TODAY()+7,"Vence em 7 dias","A vencer")))</f>
        <v/>
      </c>
    </row>
    <row r="487">
      <c r="B487" s="51" t="n"/>
      <c r="C487" s="52" t="n"/>
      <c r="D487" s="52" t="n"/>
      <c r="E487" s="52" t="n"/>
      <c r="F487" s="52" t="n"/>
      <c r="G487" s="52" t="n"/>
      <c r="H487" s="52" t="n"/>
      <c r="I487" s="53" t="n"/>
      <c r="J487" s="54">
        <f>IF(D487="","",IFERROR(INDEX(CatTipo,MATCH(D487,CatNome,0)),"?"))</f>
        <v/>
      </c>
      <c r="K487" s="54">
        <f>IF(D487="","",IFERROR(INDEX(CatGrupo,MATCH(D487,CatNome,0)),"?"))</f>
        <v/>
      </c>
      <c r="L487" s="55">
        <f>IF(J487="Entrada",N(I487),IF(J487="Saída",-N(I487),0))</f>
        <v/>
      </c>
      <c r="M487" s="54">
        <f>IF(B487="",0,IF(H487="Previsto",IF(Visao="Realizado + previsto",1,0),1))</f>
        <v/>
      </c>
      <c r="N487" s="54">
        <f>IF(OR(B487="",H487&lt;&gt;"Previsto"),"",IF(B487&lt;TODAY(),"Atrasado",IF(B487&lt;=TODAY()+7,"Vence em 7 dias","A vencer")))</f>
        <v/>
      </c>
    </row>
    <row r="488">
      <c r="B488" s="51" t="n"/>
      <c r="C488" s="52" t="n"/>
      <c r="D488" s="52" t="n"/>
      <c r="E488" s="52" t="n"/>
      <c r="F488" s="52" t="n"/>
      <c r="G488" s="52" t="n"/>
      <c r="H488" s="52" t="n"/>
      <c r="I488" s="53" t="n"/>
      <c r="J488" s="54">
        <f>IF(D488="","",IFERROR(INDEX(CatTipo,MATCH(D488,CatNome,0)),"?"))</f>
        <v/>
      </c>
      <c r="K488" s="54">
        <f>IF(D488="","",IFERROR(INDEX(CatGrupo,MATCH(D488,CatNome,0)),"?"))</f>
        <v/>
      </c>
      <c r="L488" s="55">
        <f>IF(J488="Entrada",N(I488),IF(J488="Saída",-N(I488),0))</f>
        <v/>
      </c>
      <c r="M488" s="54">
        <f>IF(B488="",0,IF(H488="Previsto",IF(Visao="Realizado + previsto",1,0),1))</f>
        <v/>
      </c>
      <c r="N488" s="54">
        <f>IF(OR(B488="",H488&lt;&gt;"Previsto"),"",IF(B488&lt;TODAY(),"Atrasado",IF(B488&lt;=TODAY()+7,"Vence em 7 dias","A vencer")))</f>
        <v/>
      </c>
    </row>
    <row r="489">
      <c r="B489" s="51" t="n"/>
      <c r="C489" s="52" t="n"/>
      <c r="D489" s="52" t="n"/>
      <c r="E489" s="52" t="n"/>
      <c r="F489" s="52" t="n"/>
      <c r="G489" s="52" t="n"/>
      <c r="H489" s="52" t="n"/>
      <c r="I489" s="53" t="n"/>
      <c r="J489" s="54">
        <f>IF(D489="","",IFERROR(INDEX(CatTipo,MATCH(D489,CatNome,0)),"?"))</f>
        <v/>
      </c>
      <c r="K489" s="54">
        <f>IF(D489="","",IFERROR(INDEX(CatGrupo,MATCH(D489,CatNome,0)),"?"))</f>
        <v/>
      </c>
      <c r="L489" s="55">
        <f>IF(J489="Entrada",N(I489),IF(J489="Saída",-N(I489),0))</f>
        <v/>
      </c>
      <c r="M489" s="54">
        <f>IF(B489="",0,IF(H489="Previsto",IF(Visao="Realizado + previsto",1,0),1))</f>
        <v/>
      </c>
      <c r="N489" s="54">
        <f>IF(OR(B489="",H489&lt;&gt;"Previsto"),"",IF(B489&lt;TODAY(),"Atrasado",IF(B489&lt;=TODAY()+7,"Vence em 7 dias","A vencer")))</f>
        <v/>
      </c>
    </row>
    <row r="490">
      <c r="B490" s="51" t="n"/>
      <c r="C490" s="52" t="n"/>
      <c r="D490" s="52" t="n"/>
      <c r="E490" s="52" t="n"/>
      <c r="F490" s="52" t="n"/>
      <c r="G490" s="52" t="n"/>
      <c r="H490" s="52" t="n"/>
      <c r="I490" s="53" t="n"/>
      <c r="J490" s="54">
        <f>IF(D490="","",IFERROR(INDEX(CatTipo,MATCH(D490,CatNome,0)),"?"))</f>
        <v/>
      </c>
      <c r="K490" s="54">
        <f>IF(D490="","",IFERROR(INDEX(CatGrupo,MATCH(D490,CatNome,0)),"?"))</f>
        <v/>
      </c>
      <c r="L490" s="55">
        <f>IF(J490="Entrada",N(I490),IF(J490="Saída",-N(I490),0))</f>
        <v/>
      </c>
      <c r="M490" s="54">
        <f>IF(B490="",0,IF(H490="Previsto",IF(Visao="Realizado + previsto",1,0),1))</f>
        <v/>
      </c>
      <c r="N490" s="54">
        <f>IF(OR(B490="",H490&lt;&gt;"Previsto"),"",IF(B490&lt;TODAY(),"Atrasado",IF(B490&lt;=TODAY()+7,"Vence em 7 dias","A vencer")))</f>
        <v/>
      </c>
    </row>
    <row r="491">
      <c r="B491" s="51" t="n"/>
      <c r="C491" s="52" t="n"/>
      <c r="D491" s="52" t="n"/>
      <c r="E491" s="52" t="n"/>
      <c r="F491" s="52" t="n"/>
      <c r="G491" s="52" t="n"/>
      <c r="H491" s="52" t="n"/>
      <c r="I491" s="53" t="n"/>
      <c r="J491" s="54">
        <f>IF(D491="","",IFERROR(INDEX(CatTipo,MATCH(D491,CatNome,0)),"?"))</f>
        <v/>
      </c>
      <c r="K491" s="54">
        <f>IF(D491="","",IFERROR(INDEX(CatGrupo,MATCH(D491,CatNome,0)),"?"))</f>
        <v/>
      </c>
      <c r="L491" s="55">
        <f>IF(J491="Entrada",N(I491),IF(J491="Saída",-N(I491),0))</f>
        <v/>
      </c>
      <c r="M491" s="54">
        <f>IF(B491="",0,IF(H491="Previsto",IF(Visao="Realizado + previsto",1,0),1))</f>
        <v/>
      </c>
      <c r="N491" s="54">
        <f>IF(OR(B491="",H491&lt;&gt;"Previsto"),"",IF(B491&lt;TODAY(),"Atrasado",IF(B491&lt;=TODAY()+7,"Vence em 7 dias","A vencer")))</f>
        <v/>
      </c>
    </row>
    <row r="492">
      <c r="B492" s="51" t="n"/>
      <c r="C492" s="52" t="n"/>
      <c r="D492" s="52" t="n"/>
      <c r="E492" s="52" t="n"/>
      <c r="F492" s="52" t="n"/>
      <c r="G492" s="52" t="n"/>
      <c r="H492" s="52" t="n"/>
      <c r="I492" s="53" t="n"/>
      <c r="J492" s="54">
        <f>IF(D492="","",IFERROR(INDEX(CatTipo,MATCH(D492,CatNome,0)),"?"))</f>
        <v/>
      </c>
      <c r="K492" s="54">
        <f>IF(D492="","",IFERROR(INDEX(CatGrupo,MATCH(D492,CatNome,0)),"?"))</f>
        <v/>
      </c>
      <c r="L492" s="55">
        <f>IF(J492="Entrada",N(I492),IF(J492="Saída",-N(I492),0))</f>
        <v/>
      </c>
      <c r="M492" s="54">
        <f>IF(B492="",0,IF(H492="Previsto",IF(Visao="Realizado + previsto",1,0),1))</f>
        <v/>
      </c>
      <c r="N492" s="54">
        <f>IF(OR(B492="",H492&lt;&gt;"Previsto"),"",IF(B492&lt;TODAY(),"Atrasado",IF(B492&lt;=TODAY()+7,"Vence em 7 dias","A vencer")))</f>
        <v/>
      </c>
    </row>
    <row r="493">
      <c r="B493" s="51" t="n"/>
      <c r="C493" s="52" t="n"/>
      <c r="D493" s="52" t="n"/>
      <c r="E493" s="52" t="n"/>
      <c r="F493" s="52" t="n"/>
      <c r="G493" s="52" t="n"/>
      <c r="H493" s="52" t="n"/>
      <c r="I493" s="53" t="n"/>
      <c r="J493" s="54">
        <f>IF(D493="","",IFERROR(INDEX(CatTipo,MATCH(D493,CatNome,0)),"?"))</f>
        <v/>
      </c>
      <c r="K493" s="54">
        <f>IF(D493="","",IFERROR(INDEX(CatGrupo,MATCH(D493,CatNome,0)),"?"))</f>
        <v/>
      </c>
      <c r="L493" s="55">
        <f>IF(J493="Entrada",N(I493),IF(J493="Saída",-N(I493),0))</f>
        <v/>
      </c>
      <c r="M493" s="54">
        <f>IF(B493="",0,IF(H493="Previsto",IF(Visao="Realizado + previsto",1,0),1))</f>
        <v/>
      </c>
      <c r="N493" s="54">
        <f>IF(OR(B493="",H493&lt;&gt;"Previsto"),"",IF(B493&lt;TODAY(),"Atrasado",IF(B493&lt;=TODAY()+7,"Vence em 7 dias","A vencer")))</f>
        <v/>
      </c>
    </row>
    <row r="494">
      <c r="B494" s="51" t="n"/>
      <c r="C494" s="52" t="n"/>
      <c r="D494" s="52" t="n"/>
      <c r="E494" s="52" t="n"/>
      <c r="F494" s="52" t="n"/>
      <c r="G494" s="52" t="n"/>
      <c r="H494" s="52" t="n"/>
      <c r="I494" s="53" t="n"/>
      <c r="J494" s="54">
        <f>IF(D494="","",IFERROR(INDEX(CatTipo,MATCH(D494,CatNome,0)),"?"))</f>
        <v/>
      </c>
      <c r="K494" s="54">
        <f>IF(D494="","",IFERROR(INDEX(CatGrupo,MATCH(D494,CatNome,0)),"?"))</f>
        <v/>
      </c>
      <c r="L494" s="55">
        <f>IF(J494="Entrada",N(I494),IF(J494="Saída",-N(I494),0))</f>
        <v/>
      </c>
      <c r="M494" s="54">
        <f>IF(B494="",0,IF(H494="Previsto",IF(Visao="Realizado + previsto",1,0),1))</f>
        <v/>
      </c>
      <c r="N494" s="54">
        <f>IF(OR(B494="",H494&lt;&gt;"Previsto"),"",IF(B494&lt;TODAY(),"Atrasado",IF(B494&lt;=TODAY()+7,"Vence em 7 dias","A vencer")))</f>
        <v/>
      </c>
    </row>
    <row r="495">
      <c r="B495" s="51" t="n"/>
      <c r="C495" s="52" t="n"/>
      <c r="D495" s="52" t="n"/>
      <c r="E495" s="52" t="n"/>
      <c r="F495" s="52" t="n"/>
      <c r="G495" s="52" t="n"/>
      <c r="H495" s="52" t="n"/>
      <c r="I495" s="53" t="n"/>
      <c r="J495" s="54">
        <f>IF(D495="","",IFERROR(INDEX(CatTipo,MATCH(D495,CatNome,0)),"?"))</f>
        <v/>
      </c>
      <c r="K495" s="54">
        <f>IF(D495="","",IFERROR(INDEX(CatGrupo,MATCH(D495,CatNome,0)),"?"))</f>
        <v/>
      </c>
      <c r="L495" s="55">
        <f>IF(J495="Entrada",N(I495),IF(J495="Saída",-N(I495),0))</f>
        <v/>
      </c>
      <c r="M495" s="54">
        <f>IF(B495="",0,IF(H495="Previsto",IF(Visao="Realizado + previsto",1,0),1))</f>
        <v/>
      </c>
      <c r="N495" s="54">
        <f>IF(OR(B495="",H495&lt;&gt;"Previsto"),"",IF(B495&lt;TODAY(),"Atrasado",IF(B495&lt;=TODAY()+7,"Vence em 7 dias","A vencer")))</f>
        <v/>
      </c>
    </row>
    <row r="496">
      <c r="B496" s="51" t="n"/>
      <c r="C496" s="52" t="n"/>
      <c r="D496" s="52" t="n"/>
      <c r="E496" s="52" t="n"/>
      <c r="F496" s="52" t="n"/>
      <c r="G496" s="52" t="n"/>
      <c r="H496" s="52" t="n"/>
      <c r="I496" s="53" t="n"/>
      <c r="J496" s="54">
        <f>IF(D496="","",IFERROR(INDEX(CatTipo,MATCH(D496,CatNome,0)),"?"))</f>
        <v/>
      </c>
      <c r="K496" s="54">
        <f>IF(D496="","",IFERROR(INDEX(CatGrupo,MATCH(D496,CatNome,0)),"?"))</f>
        <v/>
      </c>
      <c r="L496" s="55">
        <f>IF(J496="Entrada",N(I496),IF(J496="Saída",-N(I496),0))</f>
        <v/>
      </c>
      <c r="M496" s="54">
        <f>IF(B496="",0,IF(H496="Previsto",IF(Visao="Realizado + previsto",1,0),1))</f>
        <v/>
      </c>
      <c r="N496" s="54">
        <f>IF(OR(B496="",H496&lt;&gt;"Previsto"),"",IF(B496&lt;TODAY(),"Atrasado",IF(B496&lt;=TODAY()+7,"Vence em 7 dias","A vencer")))</f>
        <v/>
      </c>
    </row>
    <row r="497">
      <c r="B497" s="51" t="n"/>
      <c r="C497" s="52" t="n"/>
      <c r="D497" s="52" t="n"/>
      <c r="E497" s="52" t="n"/>
      <c r="F497" s="52" t="n"/>
      <c r="G497" s="52" t="n"/>
      <c r="H497" s="52" t="n"/>
      <c r="I497" s="53" t="n"/>
      <c r="J497" s="54">
        <f>IF(D497="","",IFERROR(INDEX(CatTipo,MATCH(D497,CatNome,0)),"?"))</f>
        <v/>
      </c>
      <c r="K497" s="54">
        <f>IF(D497="","",IFERROR(INDEX(CatGrupo,MATCH(D497,CatNome,0)),"?"))</f>
        <v/>
      </c>
      <c r="L497" s="55">
        <f>IF(J497="Entrada",N(I497),IF(J497="Saída",-N(I497),0))</f>
        <v/>
      </c>
      <c r="M497" s="54">
        <f>IF(B497="",0,IF(H497="Previsto",IF(Visao="Realizado + previsto",1,0),1))</f>
        <v/>
      </c>
      <c r="N497" s="54">
        <f>IF(OR(B497="",H497&lt;&gt;"Previsto"),"",IF(B497&lt;TODAY(),"Atrasado",IF(B497&lt;=TODAY()+7,"Vence em 7 dias","A vencer")))</f>
        <v/>
      </c>
    </row>
    <row r="498">
      <c r="B498" s="51" t="n"/>
      <c r="C498" s="52" t="n"/>
      <c r="D498" s="52" t="n"/>
      <c r="E498" s="52" t="n"/>
      <c r="F498" s="52" t="n"/>
      <c r="G498" s="52" t="n"/>
      <c r="H498" s="52" t="n"/>
      <c r="I498" s="53" t="n"/>
      <c r="J498" s="54">
        <f>IF(D498="","",IFERROR(INDEX(CatTipo,MATCH(D498,CatNome,0)),"?"))</f>
        <v/>
      </c>
      <c r="K498" s="54">
        <f>IF(D498="","",IFERROR(INDEX(CatGrupo,MATCH(D498,CatNome,0)),"?"))</f>
        <v/>
      </c>
      <c r="L498" s="55">
        <f>IF(J498="Entrada",N(I498),IF(J498="Saída",-N(I498),0))</f>
        <v/>
      </c>
      <c r="M498" s="54">
        <f>IF(B498="",0,IF(H498="Previsto",IF(Visao="Realizado + previsto",1,0),1))</f>
        <v/>
      </c>
      <c r="N498" s="54">
        <f>IF(OR(B498="",H498&lt;&gt;"Previsto"),"",IF(B498&lt;TODAY(),"Atrasado",IF(B498&lt;=TODAY()+7,"Vence em 7 dias","A vencer")))</f>
        <v/>
      </c>
    </row>
    <row r="499">
      <c r="B499" s="51" t="n"/>
      <c r="C499" s="52" t="n"/>
      <c r="D499" s="52" t="n"/>
      <c r="E499" s="52" t="n"/>
      <c r="F499" s="52" t="n"/>
      <c r="G499" s="52" t="n"/>
      <c r="H499" s="52" t="n"/>
      <c r="I499" s="53" t="n"/>
      <c r="J499" s="54">
        <f>IF(D499="","",IFERROR(INDEX(CatTipo,MATCH(D499,CatNome,0)),"?"))</f>
        <v/>
      </c>
      <c r="K499" s="54">
        <f>IF(D499="","",IFERROR(INDEX(CatGrupo,MATCH(D499,CatNome,0)),"?"))</f>
        <v/>
      </c>
      <c r="L499" s="55">
        <f>IF(J499="Entrada",N(I499),IF(J499="Saída",-N(I499),0))</f>
        <v/>
      </c>
      <c r="M499" s="54">
        <f>IF(B499="",0,IF(H499="Previsto",IF(Visao="Realizado + previsto",1,0),1))</f>
        <v/>
      </c>
      <c r="N499" s="54">
        <f>IF(OR(B499="",H499&lt;&gt;"Previsto"),"",IF(B499&lt;TODAY(),"Atrasado",IF(B499&lt;=TODAY()+7,"Vence em 7 dias","A vencer")))</f>
        <v/>
      </c>
    </row>
    <row r="500">
      <c r="B500" s="51" t="n"/>
      <c r="C500" s="52" t="n"/>
      <c r="D500" s="52" t="n"/>
      <c r="E500" s="52" t="n"/>
      <c r="F500" s="52" t="n"/>
      <c r="G500" s="52" t="n"/>
      <c r="H500" s="52" t="n"/>
      <c r="I500" s="53" t="n"/>
      <c r="J500" s="54">
        <f>IF(D500="","",IFERROR(INDEX(CatTipo,MATCH(D500,CatNome,0)),"?"))</f>
        <v/>
      </c>
      <c r="K500" s="54">
        <f>IF(D500="","",IFERROR(INDEX(CatGrupo,MATCH(D500,CatNome,0)),"?"))</f>
        <v/>
      </c>
      <c r="L500" s="55">
        <f>IF(J500="Entrada",N(I500),IF(J500="Saída",-N(I500),0))</f>
        <v/>
      </c>
      <c r="M500" s="54">
        <f>IF(B500="",0,IF(H500="Previsto",IF(Visao="Realizado + previsto",1,0),1))</f>
        <v/>
      </c>
      <c r="N500" s="54">
        <f>IF(OR(B500="",H500&lt;&gt;"Previsto"),"",IF(B500&lt;TODAY(),"Atrasado",IF(B500&lt;=TODAY()+7,"Vence em 7 dias","A vencer")))</f>
        <v/>
      </c>
    </row>
    <row r="501">
      <c r="B501" s="51" t="n"/>
      <c r="C501" s="52" t="n"/>
      <c r="D501" s="52" t="n"/>
      <c r="E501" s="52" t="n"/>
      <c r="F501" s="52" t="n"/>
      <c r="G501" s="52" t="n"/>
      <c r="H501" s="52" t="n"/>
      <c r="I501" s="53" t="n"/>
      <c r="J501" s="54">
        <f>IF(D501="","",IFERROR(INDEX(CatTipo,MATCH(D501,CatNome,0)),"?"))</f>
        <v/>
      </c>
      <c r="K501" s="54">
        <f>IF(D501="","",IFERROR(INDEX(CatGrupo,MATCH(D501,CatNome,0)),"?"))</f>
        <v/>
      </c>
      <c r="L501" s="55">
        <f>IF(J501="Entrada",N(I501),IF(J501="Saída",-N(I501),0))</f>
        <v/>
      </c>
      <c r="M501" s="54">
        <f>IF(B501="",0,IF(H501="Previsto",IF(Visao="Realizado + previsto",1,0),1))</f>
        <v/>
      </c>
      <c r="N501" s="54">
        <f>IF(OR(B501="",H501&lt;&gt;"Previsto"),"",IF(B501&lt;TODAY(),"Atrasado",IF(B501&lt;=TODAY()+7,"Vence em 7 dias","A vencer")))</f>
        <v/>
      </c>
    </row>
    <row r="502">
      <c r="B502" s="51" t="n"/>
      <c r="C502" s="52" t="n"/>
      <c r="D502" s="52" t="n"/>
      <c r="E502" s="52" t="n"/>
      <c r="F502" s="52" t="n"/>
      <c r="G502" s="52" t="n"/>
      <c r="H502" s="52" t="n"/>
      <c r="I502" s="53" t="n"/>
      <c r="J502" s="54">
        <f>IF(D502="","",IFERROR(INDEX(CatTipo,MATCH(D502,CatNome,0)),"?"))</f>
        <v/>
      </c>
      <c r="K502" s="54">
        <f>IF(D502="","",IFERROR(INDEX(CatGrupo,MATCH(D502,CatNome,0)),"?"))</f>
        <v/>
      </c>
      <c r="L502" s="55">
        <f>IF(J502="Entrada",N(I502),IF(J502="Saída",-N(I502),0))</f>
        <v/>
      </c>
      <c r="M502" s="54">
        <f>IF(B502="",0,IF(H502="Previsto",IF(Visao="Realizado + previsto",1,0),1))</f>
        <v/>
      </c>
      <c r="N502" s="54">
        <f>IF(OR(B502="",H502&lt;&gt;"Previsto"),"",IF(B502&lt;TODAY(),"Atrasado",IF(B502&lt;=TODAY()+7,"Vence em 7 dias","A vencer")))</f>
        <v/>
      </c>
    </row>
    <row r="503">
      <c r="B503" s="51" t="n"/>
      <c r="C503" s="52" t="n"/>
      <c r="D503" s="52" t="n"/>
      <c r="E503" s="52" t="n"/>
      <c r="F503" s="52" t="n"/>
      <c r="G503" s="52" t="n"/>
      <c r="H503" s="52" t="n"/>
      <c r="I503" s="53" t="n"/>
      <c r="J503" s="54">
        <f>IF(D503="","",IFERROR(INDEX(CatTipo,MATCH(D503,CatNome,0)),"?"))</f>
        <v/>
      </c>
      <c r="K503" s="54">
        <f>IF(D503="","",IFERROR(INDEX(CatGrupo,MATCH(D503,CatNome,0)),"?"))</f>
        <v/>
      </c>
      <c r="L503" s="55">
        <f>IF(J503="Entrada",N(I503),IF(J503="Saída",-N(I503),0))</f>
        <v/>
      </c>
      <c r="M503" s="54">
        <f>IF(B503="",0,IF(H503="Previsto",IF(Visao="Realizado + previsto",1,0),1))</f>
        <v/>
      </c>
      <c r="N503" s="54">
        <f>IF(OR(B503="",H503&lt;&gt;"Previsto"),"",IF(B503&lt;TODAY(),"Atrasado",IF(B503&lt;=TODAY()+7,"Vence em 7 dias","A vencer")))</f>
        <v/>
      </c>
    </row>
    <row r="504">
      <c r="B504" s="51" t="n"/>
      <c r="C504" s="52" t="n"/>
      <c r="D504" s="52" t="n"/>
      <c r="E504" s="52" t="n"/>
      <c r="F504" s="52" t="n"/>
      <c r="G504" s="52" t="n"/>
      <c r="H504" s="52" t="n"/>
      <c r="I504" s="53" t="n"/>
      <c r="J504" s="54">
        <f>IF(D504="","",IFERROR(INDEX(CatTipo,MATCH(D504,CatNome,0)),"?"))</f>
        <v/>
      </c>
      <c r="K504" s="54">
        <f>IF(D504="","",IFERROR(INDEX(CatGrupo,MATCH(D504,CatNome,0)),"?"))</f>
        <v/>
      </c>
      <c r="L504" s="55">
        <f>IF(J504="Entrada",N(I504),IF(J504="Saída",-N(I504),0))</f>
        <v/>
      </c>
      <c r="M504" s="54">
        <f>IF(B504="",0,IF(H504="Previsto",IF(Visao="Realizado + previsto",1,0),1))</f>
        <v/>
      </c>
      <c r="N504" s="54">
        <f>IF(OR(B504="",H504&lt;&gt;"Previsto"),"",IF(B504&lt;TODAY(),"Atrasado",IF(B504&lt;=TODAY()+7,"Vence em 7 dias","A vencer")))</f>
        <v/>
      </c>
    </row>
    <row r="505">
      <c r="B505" s="51" t="n"/>
      <c r="C505" s="52" t="n"/>
      <c r="D505" s="52" t="n"/>
      <c r="E505" s="52" t="n"/>
      <c r="F505" s="52" t="n"/>
      <c r="G505" s="52" t="n"/>
      <c r="H505" s="52" t="n"/>
      <c r="I505" s="53" t="n"/>
      <c r="J505" s="54">
        <f>IF(D505="","",IFERROR(INDEX(CatTipo,MATCH(D505,CatNome,0)),"?"))</f>
        <v/>
      </c>
      <c r="K505" s="54">
        <f>IF(D505="","",IFERROR(INDEX(CatGrupo,MATCH(D505,CatNome,0)),"?"))</f>
        <v/>
      </c>
      <c r="L505" s="55">
        <f>IF(J505="Entrada",N(I505),IF(J505="Saída",-N(I505),0))</f>
        <v/>
      </c>
      <c r="M505" s="54">
        <f>IF(B505="",0,IF(H505="Previsto",IF(Visao="Realizado + previsto",1,0),1))</f>
        <v/>
      </c>
      <c r="N505" s="54">
        <f>IF(OR(B505="",H505&lt;&gt;"Previsto"),"",IF(B505&lt;TODAY(),"Atrasado",IF(B505&lt;=TODAY()+7,"Vence em 7 dias","A vencer")))</f>
        <v/>
      </c>
    </row>
    <row r="506">
      <c r="B506" s="51" t="n"/>
      <c r="C506" s="52" t="n"/>
      <c r="D506" s="52" t="n"/>
      <c r="E506" s="52" t="n"/>
      <c r="F506" s="52" t="n"/>
      <c r="G506" s="52" t="n"/>
      <c r="H506" s="52" t="n"/>
      <c r="I506" s="53" t="n"/>
      <c r="J506" s="54">
        <f>IF(D506="","",IFERROR(INDEX(CatTipo,MATCH(D506,CatNome,0)),"?"))</f>
        <v/>
      </c>
      <c r="K506" s="54">
        <f>IF(D506="","",IFERROR(INDEX(CatGrupo,MATCH(D506,CatNome,0)),"?"))</f>
        <v/>
      </c>
      <c r="L506" s="55">
        <f>IF(J506="Entrada",N(I506),IF(J506="Saída",-N(I506),0))</f>
        <v/>
      </c>
      <c r="M506" s="54">
        <f>IF(B506="",0,IF(H506="Previsto",IF(Visao="Realizado + previsto",1,0),1))</f>
        <v/>
      </c>
      <c r="N506" s="54">
        <f>IF(OR(B506="",H506&lt;&gt;"Previsto"),"",IF(B506&lt;TODAY(),"Atrasado",IF(B506&lt;=TODAY()+7,"Vence em 7 dias","A vencer")))</f>
        <v/>
      </c>
    </row>
    <row r="507">
      <c r="B507" s="51" t="n"/>
      <c r="C507" s="52" t="n"/>
      <c r="D507" s="52" t="n"/>
      <c r="E507" s="52" t="n"/>
      <c r="F507" s="52" t="n"/>
      <c r="G507" s="52" t="n"/>
      <c r="H507" s="52" t="n"/>
      <c r="I507" s="53" t="n"/>
      <c r="J507" s="54">
        <f>IF(D507="","",IFERROR(INDEX(CatTipo,MATCH(D507,CatNome,0)),"?"))</f>
        <v/>
      </c>
      <c r="K507" s="54">
        <f>IF(D507="","",IFERROR(INDEX(CatGrupo,MATCH(D507,CatNome,0)),"?"))</f>
        <v/>
      </c>
      <c r="L507" s="55">
        <f>IF(J507="Entrada",N(I507),IF(J507="Saída",-N(I507),0))</f>
        <v/>
      </c>
      <c r="M507" s="54">
        <f>IF(B507="",0,IF(H507="Previsto",IF(Visao="Realizado + previsto",1,0),1))</f>
        <v/>
      </c>
      <c r="N507" s="54">
        <f>IF(OR(B507="",H507&lt;&gt;"Previsto"),"",IF(B507&lt;TODAY(),"Atrasado",IF(B507&lt;=TODAY()+7,"Vence em 7 dias","A vencer")))</f>
        <v/>
      </c>
    </row>
    <row r="508">
      <c r="B508" s="51" t="n"/>
      <c r="C508" s="52" t="n"/>
      <c r="D508" s="52" t="n"/>
      <c r="E508" s="52" t="n"/>
      <c r="F508" s="52" t="n"/>
      <c r="G508" s="52" t="n"/>
      <c r="H508" s="52" t="n"/>
      <c r="I508" s="53" t="n"/>
      <c r="J508" s="54">
        <f>IF(D508="","",IFERROR(INDEX(CatTipo,MATCH(D508,CatNome,0)),"?"))</f>
        <v/>
      </c>
      <c r="K508" s="54">
        <f>IF(D508="","",IFERROR(INDEX(CatGrupo,MATCH(D508,CatNome,0)),"?"))</f>
        <v/>
      </c>
      <c r="L508" s="55">
        <f>IF(J508="Entrada",N(I508),IF(J508="Saída",-N(I508),0))</f>
        <v/>
      </c>
      <c r="M508" s="54">
        <f>IF(B508="",0,IF(H508="Previsto",IF(Visao="Realizado + previsto",1,0),1))</f>
        <v/>
      </c>
      <c r="N508" s="54">
        <f>IF(OR(B508="",H508&lt;&gt;"Previsto"),"",IF(B508&lt;TODAY(),"Atrasado",IF(B508&lt;=TODAY()+7,"Vence em 7 dias","A vencer")))</f>
        <v/>
      </c>
    </row>
    <row r="509">
      <c r="B509" s="51" t="n"/>
      <c r="C509" s="52" t="n"/>
      <c r="D509" s="52" t="n"/>
      <c r="E509" s="52" t="n"/>
      <c r="F509" s="52" t="n"/>
      <c r="G509" s="52" t="n"/>
      <c r="H509" s="52" t="n"/>
      <c r="I509" s="53" t="n"/>
      <c r="J509" s="54">
        <f>IF(D509="","",IFERROR(INDEX(CatTipo,MATCH(D509,CatNome,0)),"?"))</f>
        <v/>
      </c>
      <c r="K509" s="54">
        <f>IF(D509="","",IFERROR(INDEX(CatGrupo,MATCH(D509,CatNome,0)),"?"))</f>
        <v/>
      </c>
      <c r="L509" s="55">
        <f>IF(J509="Entrada",N(I509),IF(J509="Saída",-N(I509),0))</f>
        <v/>
      </c>
      <c r="M509" s="54">
        <f>IF(B509="",0,IF(H509="Previsto",IF(Visao="Realizado + previsto",1,0),1))</f>
        <v/>
      </c>
      <c r="N509" s="54">
        <f>IF(OR(B509="",H509&lt;&gt;"Previsto"),"",IF(B509&lt;TODAY(),"Atrasado",IF(B509&lt;=TODAY()+7,"Vence em 7 dias","A vencer")))</f>
        <v/>
      </c>
    </row>
    <row r="510">
      <c r="B510" s="51" t="n"/>
      <c r="C510" s="52" t="n"/>
      <c r="D510" s="52" t="n"/>
      <c r="E510" s="52" t="n"/>
      <c r="F510" s="52" t="n"/>
      <c r="G510" s="52" t="n"/>
      <c r="H510" s="52" t="n"/>
      <c r="I510" s="53" t="n"/>
      <c r="J510" s="54">
        <f>IF(D510="","",IFERROR(INDEX(CatTipo,MATCH(D510,CatNome,0)),"?"))</f>
        <v/>
      </c>
      <c r="K510" s="54">
        <f>IF(D510="","",IFERROR(INDEX(CatGrupo,MATCH(D510,CatNome,0)),"?"))</f>
        <v/>
      </c>
      <c r="L510" s="55">
        <f>IF(J510="Entrada",N(I510),IF(J510="Saída",-N(I510),0))</f>
        <v/>
      </c>
      <c r="M510" s="54">
        <f>IF(B510="",0,IF(H510="Previsto",IF(Visao="Realizado + previsto",1,0),1))</f>
        <v/>
      </c>
      <c r="N510" s="54">
        <f>IF(OR(B510="",H510&lt;&gt;"Previsto"),"",IF(B510&lt;TODAY(),"Atrasado",IF(B510&lt;=TODAY()+7,"Vence em 7 dias","A vencer")))</f>
        <v/>
      </c>
    </row>
    <row r="511">
      <c r="B511" s="51" t="n"/>
      <c r="C511" s="52" t="n"/>
      <c r="D511" s="52" t="n"/>
      <c r="E511" s="52" t="n"/>
      <c r="F511" s="52" t="n"/>
      <c r="G511" s="52" t="n"/>
      <c r="H511" s="52" t="n"/>
      <c r="I511" s="53" t="n"/>
      <c r="J511" s="54">
        <f>IF(D511="","",IFERROR(INDEX(CatTipo,MATCH(D511,CatNome,0)),"?"))</f>
        <v/>
      </c>
      <c r="K511" s="54">
        <f>IF(D511="","",IFERROR(INDEX(CatGrupo,MATCH(D511,CatNome,0)),"?"))</f>
        <v/>
      </c>
      <c r="L511" s="55">
        <f>IF(J511="Entrada",N(I511),IF(J511="Saída",-N(I511),0))</f>
        <v/>
      </c>
      <c r="M511" s="54">
        <f>IF(B511="",0,IF(H511="Previsto",IF(Visao="Realizado + previsto",1,0),1))</f>
        <v/>
      </c>
      <c r="N511" s="54">
        <f>IF(OR(B511="",H511&lt;&gt;"Previsto"),"",IF(B511&lt;TODAY(),"Atrasado",IF(B511&lt;=TODAY()+7,"Vence em 7 dias","A vencer")))</f>
        <v/>
      </c>
    </row>
    <row r="512">
      <c r="B512" s="51" t="n"/>
      <c r="C512" s="52" t="n"/>
      <c r="D512" s="52" t="n"/>
      <c r="E512" s="52" t="n"/>
      <c r="F512" s="52" t="n"/>
      <c r="G512" s="52" t="n"/>
      <c r="H512" s="52" t="n"/>
      <c r="I512" s="53" t="n"/>
      <c r="J512" s="54">
        <f>IF(D512="","",IFERROR(INDEX(CatTipo,MATCH(D512,CatNome,0)),"?"))</f>
        <v/>
      </c>
      <c r="K512" s="54">
        <f>IF(D512="","",IFERROR(INDEX(CatGrupo,MATCH(D512,CatNome,0)),"?"))</f>
        <v/>
      </c>
      <c r="L512" s="55">
        <f>IF(J512="Entrada",N(I512),IF(J512="Saída",-N(I512),0))</f>
        <v/>
      </c>
      <c r="M512" s="54">
        <f>IF(B512="",0,IF(H512="Previsto",IF(Visao="Realizado + previsto",1,0),1))</f>
        <v/>
      </c>
      <c r="N512" s="54">
        <f>IF(OR(B512="",H512&lt;&gt;"Previsto"),"",IF(B512&lt;TODAY(),"Atrasado",IF(B512&lt;=TODAY()+7,"Vence em 7 dias","A vencer")))</f>
        <v/>
      </c>
    </row>
    <row r="513">
      <c r="B513" s="51" t="n"/>
      <c r="C513" s="52" t="n"/>
      <c r="D513" s="52" t="n"/>
      <c r="E513" s="52" t="n"/>
      <c r="F513" s="52" t="n"/>
      <c r="G513" s="52" t="n"/>
      <c r="H513" s="52" t="n"/>
      <c r="I513" s="53" t="n"/>
      <c r="J513" s="54">
        <f>IF(D513="","",IFERROR(INDEX(CatTipo,MATCH(D513,CatNome,0)),"?"))</f>
        <v/>
      </c>
      <c r="K513" s="54">
        <f>IF(D513="","",IFERROR(INDEX(CatGrupo,MATCH(D513,CatNome,0)),"?"))</f>
        <v/>
      </c>
      <c r="L513" s="55">
        <f>IF(J513="Entrada",N(I513),IF(J513="Saída",-N(I513),0))</f>
        <v/>
      </c>
      <c r="M513" s="54">
        <f>IF(B513="",0,IF(H513="Previsto",IF(Visao="Realizado + previsto",1,0),1))</f>
        <v/>
      </c>
      <c r="N513" s="54">
        <f>IF(OR(B513="",H513&lt;&gt;"Previsto"),"",IF(B513&lt;TODAY(),"Atrasado",IF(B513&lt;=TODAY()+7,"Vence em 7 dias","A vencer")))</f>
        <v/>
      </c>
    </row>
    <row r="514">
      <c r="B514" s="51" t="n"/>
      <c r="C514" s="52" t="n"/>
      <c r="D514" s="52" t="n"/>
      <c r="E514" s="52" t="n"/>
      <c r="F514" s="52" t="n"/>
      <c r="G514" s="52" t="n"/>
      <c r="H514" s="52" t="n"/>
      <c r="I514" s="53" t="n"/>
      <c r="J514" s="54">
        <f>IF(D514="","",IFERROR(INDEX(CatTipo,MATCH(D514,CatNome,0)),"?"))</f>
        <v/>
      </c>
      <c r="K514" s="54">
        <f>IF(D514="","",IFERROR(INDEX(CatGrupo,MATCH(D514,CatNome,0)),"?"))</f>
        <v/>
      </c>
      <c r="L514" s="55">
        <f>IF(J514="Entrada",N(I514),IF(J514="Saída",-N(I514),0))</f>
        <v/>
      </c>
      <c r="M514" s="54">
        <f>IF(B514="",0,IF(H514="Previsto",IF(Visao="Realizado + previsto",1,0),1))</f>
        <v/>
      </c>
      <c r="N514" s="54">
        <f>IF(OR(B514="",H514&lt;&gt;"Previsto"),"",IF(B514&lt;TODAY(),"Atrasado",IF(B514&lt;=TODAY()+7,"Vence em 7 dias","A vencer")))</f>
        <v/>
      </c>
    </row>
    <row r="515">
      <c r="B515" s="51" t="n"/>
      <c r="C515" s="52" t="n"/>
      <c r="D515" s="52" t="n"/>
      <c r="E515" s="52" t="n"/>
      <c r="F515" s="52" t="n"/>
      <c r="G515" s="52" t="n"/>
      <c r="H515" s="52" t="n"/>
      <c r="I515" s="53" t="n"/>
      <c r="J515" s="54">
        <f>IF(D515="","",IFERROR(INDEX(CatTipo,MATCH(D515,CatNome,0)),"?"))</f>
        <v/>
      </c>
      <c r="K515" s="54">
        <f>IF(D515="","",IFERROR(INDEX(CatGrupo,MATCH(D515,CatNome,0)),"?"))</f>
        <v/>
      </c>
      <c r="L515" s="55">
        <f>IF(J515="Entrada",N(I515),IF(J515="Saída",-N(I515),0))</f>
        <v/>
      </c>
      <c r="M515" s="54">
        <f>IF(B515="",0,IF(H515="Previsto",IF(Visao="Realizado + previsto",1,0),1))</f>
        <v/>
      </c>
      <c r="N515" s="54">
        <f>IF(OR(B515="",H515&lt;&gt;"Previsto"),"",IF(B515&lt;TODAY(),"Atrasado",IF(B515&lt;=TODAY()+7,"Vence em 7 dias","A vencer")))</f>
        <v/>
      </c>
    </row>
    <row r="516">
      <c r="B516" s="51" t="n"/>
      <c r="C516" s="52" t="n"/>
      <c r="D516" s="52" t="n"/>
      <c r="E516" s="52" t="n"/>
      <c r="F516" s="52" t="n"/>
      <c r="G516" s="52" t="n"/>
      <c r="H516" s="52" t="n"/>
      <c r="I516" s="53" t="n"/>
      <c r="J516" s="54">
        <f>IF(D516="","",IFERROR(INDEX(CatTipo,MATCH(D516,CatNome,0)),"?"))</f>
        <v/>
      </c>
      <c r="K516" s="54">
        <f>IF(D516="","",IFERROR(INDEX(CatGrupo,MATCH(D516,CatNome,0)),"?"))</f>
        <v/>
      </c>
      <c r="L516" s="55">
        <f>IF(J516="Entrada",N(I516),IF(J516="Saída",-N(I516),0))</f>
        <v/>
      </c>
      <c r="M516" s="54">
        <f>IF(B516="",0,IF(H516="Previsto",IF(Visao="Realizado + previsto",1,0),1))</f>
        <v/>
      </c>
      <c r="N516" s="54">
        <f>IF(OR(B516="",H516&lt;&gt;"Previsto"),"",IF(B516&lt;TODAY(),"Atrasado",IF(B516&lt;=TODAY()+7,"Vence em 7 dias","A vencer")))</f>
        <v/>
      </c>
    </row>
    <row r="517">
      <c r="B517" s="51" t="n"/>
      <c r="C517" s="52" t="n"/>
      <c r="D517" s="52" t="n"/>
      <c r="E517" s="52" t="n"/>
      <c r="F517" s="52" t="n"/>
      <c r="G517" s="52" t="n"/>
      <c r="H517" s="52" t="n"/>
      <c r="I517" s="53" t="n"/>
      <c r="J517" s="54">
        <f>IF(D517="","",IFERROR(INDEX(CatTipo,MATCH(D517,CatNome,0)),"?"))</f>
        <v/>
      </c>
      <c r="K517" s="54">
        <f>IF(D517="","",IFERROR(INDEX(CatGrupo,MATCH(D517,CatNome,0)),"?"))</f>
        <v/>
      </c>
      <c r="L517" s="55">
        <f>IF(J517="Entrada",N(I517),IF(J517="Saída",-N(I517),0))</f>
        <v/>
      </c>
      <c r="M517" s="54">
        <f>IF(B517="",0,IF(H517="Previsto",IF(Visao="Realizado + previsto",1,0),1))</f>
        <v/>
      </c>
      <c r="N517" s="54">
        <f>IF(OR(B517="",H517&lt;&gt;"Previsto"),"",IF(B517&lt;TODAY(),"Atrasado",IF(B517&lt;=TODAY()+7,"Vence em 7 dias","A vencer")))</f>
        <v/>
      </c>
    </row>
    <row r="518">
      <c r="B518" s="51" t="n"/>
      <c r="C518" s="52" t="n"/>
      <c r="D518" s="52" t="n"/>
      <c r="E518" s="52" t="n"/>
      <c r="F518" s="52" t="n"/>
      <c r="G518" s="52" t="n"/>
      <c r="H518" s="52" t="n"/>
      <c r="I518" s="53" t="n"/>
      <c r="J518" s="54">
        <f>IF(D518="","",IFERROR(INDEX(CatTipo,MATCH(D518,CatNome,0)),"?"))</f>
        <v/>
      </c>
      <c r="K518" s="54">
        <f>IF(D518="","",IFERROR(INDEX(CatGrupo,MATCH(D518,CatNome,0)),"?"))</f>
        <v/>
      </c>
      <c r="L518" s="55">
        <f>IF(J518="Entrada",N(I518),IF(J518="Saída",-N(I518),0))</f>
        <v/>
      </c>
      <c r="M518" s="54">
        <f>IF(B518="",0,IF(H518="Previsto",IF(Visao="Realizado + previsto",1,0),1))</f>
        <v/>
      </c>
      <c r="N518" s="54">
        <f>IF(OR(B518="",H518&lt;&gt;"Previsto"),"",IF(B518&lt;TODAY(),"Atrasado",IF(B518&lt;=TODAY()+7,"Vence em 7 dias","A vencer")))</f>
        <v/>
      </c>
    </row>
    <row r="519">
      <c r="B519" s="51" t="n"/>
      <c r="C519" s="52" t="n"/>
      <c r="D519" s="52" t="n"/>
      <c r="E519" s="52" t="n"/>
      <c r="F519" s="52" t="n"/>
      <c r="G519" s="52" t="n"/>
      <c r="H519" s="52" t="n"/>
      <c r="I519" s="53" t="n"/>
      <c r="J519" s="54">
        <f>IF(D519="","",IFERROR(INDEX(CatTipo,MATCH(D519,CatNome,0)),"?"))</f>
        <v/>
      </c>
      <c r="K519" s="54">
        <f>IF(D519="","",IFERROR(INDEX(CatGrupo,MATCH(D519,CatNome,0)),"?"))</f>
        <v/>
      </c>
      <c r="L519" s="55">
        <f>IF(J519="Entrada",N(I519),IF(J519="Saída",-N(I519),0))</f>
        <v/>
      </c>
      <c r="M519" s="54">
        <f>IF(B519="",0,IF(H519="Previsto",IF(Visao="Realizado + previsto",1,0),1))</f>
        <v/>
      </c>
      <c r="N519" s="54">
        <f>IF(OR(B519="",H519&lt;&gt;"Previsto"),"",IF(B519&lt;TODAY(),"Atrasado",IF(B519&lt;=TODAY()+7,"Vence em 7 dias","A vencer")))</f>
        <v/>
      </c>
    </row>
    <row r="520">
      <c r="B520" s="51" t="n"/>
      <c r="C520" s="52" t="n"/>
      <c r="D520" s="52" t="n"/>
      <c r="E520" s="52" t="n"/>
      <c r="F520" s="52" t="n"/>
      <c r="G520" s="52" t="n"/>
      <c r="H520" s="52" t="n"/>
      <c r="I520" s="53" t="n"/>
      <c r="J520" s="54">
        <f>IF(D520="","",IFERROR(INDEX(CatTipo,MATCH(D520,CatNome,0)),"?"))</f>
        <v/>
      </c>
      <c r="K520" s="54">
        <f>IF(D520="","",IFERROR(INDEX(CatGrupo,MATCH(D520,CatNome,0)),"?"))</f>
        <v/>
      </c>
      <c r="L520" s="55">
        <f>IF(J520="Entrada",N(I520),IF(J520="Saída",-N(I520),0))</f>
        <v/>
      </c>
      <c r="M520" s="54">
        <f>IF(B520="",0,IF(H520="Previsto",IF(Visao="Realizado + previsto",1,0),1))</f>
        <v/>
      </c>
      <c r="N520" s="54">
        <f>IF(OR(B520="",H520&lt;&gt;"Previsto"),"",IF(B520&lt;TODAY(),"Atrasado",IF(B520&lt;=TODAY()+7,"Vence em 7 dias","A vencer")))</f>
        <v/>
      </c>
    </row>
    <row r="521">
      <c r="B521" s="51" t="n"/>
      <c r="C521" s="52" t="n"/>
      <c r="D521" s="52" t="n"/>
      <c r="E521" s="52" t="n"/>
      <c r="F521" s="52" t="n"/>
      <c r="G521" s="52" t="n"/>
      <c r="H521" s="52" t="n"/>
      <c r="I521" s="53" t="n"/>
      <c r="J521" s="54">
        <f>IF(D521="","",IFERROR(INDEX(CatTipo,MATCH(D521,CatNome,0)),"?"))</f>
        <v/>
      </c>
      <c r="K521" s="54">
        <f>IF(D521="","",IFERROR(INDEX(CatGrupo,MATCH(D521,CatNome,0)),"?"))</f>
        <v/>
      </c>
      <c r="L521" s="55">
        <f>IF(J521="Entrada",N(I521),IF(J521="Saída",-N(I521),0))</f>
        <v/>
      </c>
      <c r="M521" s="54">
        <f>IF(B521="",0,IF(H521="Previsto",IF(Visao="Realizado + previsto",1,0),1))</f>
        <v/>
      </c>
      <c r="N521" s="54">
        <f>IF(OR(B521="",H521&lt;&gt;"Previsto"),"",IF(B521&lt;TODAY(),"Atrasado",IF(B521&lt;=TODAY()+7,"Vence em 7 dias","A vencer")))</f>
        <v/>
      </c>
    </row>
    <row r="522">
      <c r="B522" s="51" t="n"/>
      <c r="C522" s="52" t="n"/>
      <c r="D522" s="52" t="n"/>
      <c r="E522" s="52" t="n"/>
      <c r="F522" s="52" t="n"/>
      <c r="G522" s="52" t="n"/>
      <c r="H522" s="52" t="n"/>
      <c r="I522" s="53" t="n"/>
      <c r="J522" s="54">
        <f>IF(D522="","",IFERROR(INDEX(CatTipo,MATCH(D522,CatNome,0)),"?"))</f>
        <v/>
      </c>
      <c r="K522" s="54">
        <f>IF(D522="","",IFERROR(INDEX(CatGrupo,MATCH(D522,CatNome,0)),"?"))</f>
        <v/>
      </c>
      <c r="L522" s="55">
        <f>IF(J522="Entrada",N(I522),IF(J522="Saída",-N(I522),0))</f>
        <v/>
      </c>
      <c r="M522" s="54">
        <f>IF(B522="",0,IF(H522="Previsto",IF(Visao="Realizado + previsto",1,0),1))</f>
        <v/>
      </c>
      <c r="N522" s="54">
        <f>IF(OR(B522="",H522&lt;&gt;"Previsto"),"",IF(B522&lt;TODAY(),"Atrasado",IF(B522&lt;=TODAY()+7,"Vence em 7 dias","A vencer")))</f>
        <v/>
      </c>
    </row>
    <row r="523">
      <c r="B523" s="51" t="n"/>
      <c r="C523" s="52" t="n"/>
      <c r="D523" s="52" t="n"/>
      <c r="E523" s="52" t="n"/>
      <c r="F523" s="52" t="n"/>
      <c r="G523" s="52" t="n"/>
      <c r="H523" s="52" t="n"/>
      <c r="I523" s="53" t="n"/>
      <c r="J523" s="54">
        <f>IF(D523="","",IFERROR(INDEX(CatTipo,MATCH(D523,CatNome,0)),"?"))</f>
        <v/>
      </c>
      <c r="K523" s="54">
        <f>IF(D523="","",IFERROR(INDEX(CatGrupo,MATCH(D523,CatNome,0)),"?"))</f>
        <v/>
      </c>
      <c r="L523" s="55">
        <f>IF(J523="Entrada",N(I523),IF(J523="Saída",-N(I523),0))</f>
        <v/>
      </c>
      <c r="M523" s="54">
        <f>IF(B523="",0,IF(H523="Previsto",IF(Visao="Realizado + previsto",1,0),1))</f>
        <v/>
      </c>
      <c r="N523" s="54">
        <f>IF(OR(B523="",H523&lt;&gt;"Previsto"),"",IF(B523&lt;TODAY(),"Atrasado",IF(B523&lt;=TODAY()+7,"Vence em 7 dias","A vencer")))</f>
        <v/>
      </c>
    </row>
    <row r="524">
      <c r="B524" s="51" t="n"/>
      <c r="C524" s="52" t="n"/>
      <c r="D524" s="52" t="n"/>
      <c r="E524" s="52" t="n"/>
      <c r="F524" s="52" t="n"/>
      <c r="G524" s="52" t="n"/>
      <c r="H524" s="52" t="n"/>
      <c r="I524" s="53" t="n"/>
      <c r="J524" s="54">
        <f>IF(D524="","",IFERROR(INDEX(CatTipo,MATCH(D524,CatNome,0)),"?"))</f>
        <v/>
      </c>
      <c r="K524" s="54">
        <f>IF(D524="","",IFERROR(INDEX(CatGrupo,MATCH(D524,CatNome,0)),"?"))</f>
        <v/>
      </c>
      <c r="L524" s="55">
        <f>IF(J524="Entrada",N(I524),IF(J524="Saída",-N(I524),0))</f>
        <v/>
      </c>
      <c r="M524" s="54">
        <f>IF(B524="",0,IF(H524="Previsto",IF(Visao="Realizado + previsto",1,0),1))</f>
        <v/>
      </c>
      <c r="N524" s="54">
        <f>IF(OR(B524="",H524&lt;&gt;"Previsto"),"",IF(B524&lt;TODAY(),"Atrasado",IF(B524&lt;=TODAY()+7,"Vence em 7 dias","A vencer")))</f>
        <v/>
      </c>
    </row>
    <row r="525">
      <c r="B525" s="51" t="n"/>
      <c r="C525" s="52" t="n"/>
      <c r="D525" s="52" t="n"/>
      <c r="E525" s="52" t="n"/>
      <c r="F525" s="52" t="n"/>
      <c r="G525" s="52" t="n"/>
      <c r="H525" s="52" t="n"/>
      <c r="I525" s="53" t="n"/>
      <c r="J525" s="54">
        <f>IF(D525="","",IFERROR(INDEX(CatTipo,MATCH(D525,CatNome,0)),"?"))</f>
        <v/>
      </c>
      <c r="K525" s="54">
        <f>IF(D525="","",IFERROR(INDEX(CatGrupo,MATCH(D525,CatNome,0)),"?"))</f>
        <v/>
      </c>
      <c r="L525" s="55">
        <f>IF(J525="Entrada",N(I525),IF(J525="Saída",-N(I525),0))</f>
        <v/>
      </c>
      <c r="M525" s="54">
        <f>IF(B525="",0,IF(H525="Previsto",IF(Visao="Realizado + previsto",1,0),1))</f>
        <v/>
      </c>
      <c r="N525" s="54">
        <f>IF(OR(B525="",H525&lt;&gt;"Previsto"),"",IF(B525&lt;TODAY(),"Atrasado",IF(B525&lt;=TODAY()+7,"Vence em 7 dias","A vencer")))</f>
        <v/>
      </c>
    </row>
    <row r="526">
      <c r="B526" s="51" t="n"/>
      <c r="C526" s="52" t="n"/>
      <c r="D526" s="52" t="n"/>
      <c r="E526" s="52" t="n"/>
      <c r="F526" s="52" t="n"/>
      <c r="G526" s="52" t="n"/>
      <c r="H526" s="52" t="n"/>
      <c r="I526" s="53" t="n"/>
      <c r="J526" s="54">
        <f>IF(D526="","",IFERROR(INDEX(CatTipo,MATCH(D526,CatNome,0)),"?"))</f>
        <v/>
      </c>
      <c r="K526" s="54">
        <f>IF(D526="","",IFERROR(INDEX(CatGrupo,MATCH(D526,CatNome,0)),"?"))</f>
        <v/>
      </c>
      <c r="L526" s="55">
        <f>IF(J526="Entrada",N(I526),IF(J526="Saída",-N(I526),0))</f>
        <v/>
      </c>
      <c r="M526" s="54">
        <f>IF(B526="",0,IF(H526="Previsto",IF(Visao="Realizado + previsto",1,0),1))</f>
        <v/>
      </c>
      <c r="N526" s="54">
        <f>IF(OR(B526="",H526&lt;&gt;"Previsto"),"",IF(B526&lt;TODAY(),"Atrasado",IF(B526&lt;=TODAY()+7,"Vence em 7 dias","A vencer")))</f>
        <v/>
      </c>
    </row>
    <row r="527">
      <c r="B527" s="51" t="n"/>
      <c r="C527" s="52" t="n"/>
      <c r="D527" s="52" t="n"/>
      <c r="E527" s="52" t="n"/>
      <c r="F527" s="52" t="n"/>
      <c r="G527" s="52" t="n"/>
      <c r="H527" s="52" t="n"/>
      <c r="I527" s="53" t="n"/>
      <c r="J527" s="54">
        <f>IF(D527="","",IFERROR(INDEX(CatTipo,MATCH(D527,CatNome,0)),"?"))</f>
        <v/>
      </c>
      <c r="K527" s="54">
        <f>IF(D527="","",IFERROR(INDEX(CatGrupo,MATCH(D527,CatNome,0)),"?"))</f>
        <v/>
      </c>
      <c r="L527" s="55">
        <f>IF(J527="Entrada",N(I527),IF(J527="Saída",-N(I527),0))</f>
        <v/>
      </c>
      <c r="M527" s="54">
        <f>IF(B527="",0,IF(H527="Previsto",IF(Visao="Realizado + previsto",1,0),1))</f>
        <v/>
      </c>
      <c r="N527" s="54">
        <f>IF(OR(B527="",H527&lt;&gt;"Previsto"),"",IF(B527&lt;TODAY(),"Atrasado",IF(B527&lt;=TODAY()+7,"Vence em 7 dias","A vencer")))</f>
        <v/>
      </c>
    </row>
    <row r="528">
      <c r="B528" s="51" t="n"/>
      <c r="C528" s="52" t="n"/>
      <c r="D528" s="52" t="n"/>
      <c r="E528" s="52" t="n"/>
      <c r="F528" s="52" t="n"/>
      <c r="G528" s="52" t="n"/>
      <c r="H528" s="52" t="n"/>
      <c r="I528" s="53" t="n"/>
      <c r="J528" s="54">
        <f>IF(D528="","",IFERROR(INDEX(CatTipo,MATCH(D528,CatNome,0)),"?"))</f>
        <v/>
      </c>
      <c r="K528" s="54">
        <f>IF(D528="","",IFERROR(INDEX(CatGrupo,MATCH(D528,CatNome,0)),"?"))</f>
        <v/>
      </c>
      <c r="L528" s="55">
        <f>IF(J528="Entrada",N(I528),IF(J528="Saída",-N(I528),0))</f>
        <v/>
      </c>
      <c r="M528" s="54">
        <f>IF(B528="",0,IF(H528="Previsto",IF(Visao="Realizado + previsto",1,0),1))</f>
        <v/>
      </c>
      <c r="N528" s="54">
        <f>IF(OR(B528="",H528&lt;&gt;"Previsto"),"",IF(B528&lt;TODAY(),"Atrasado",IF(B528&lt;=TODAY()+7,"Vence em 7 dias","A vencer")))</f>
        <v/>
      </c>
    </row>
    <row r="529">
      <c r="B529" s="51" t="n"/>
      <c r="C529" s="52" t="n"/>
      <c r="D529" s="52" t="n"/>
      <c r="E529" s="52" t="n"/>
      <c r="F529" s="52" t="n"/>
      <c r="G529" s="52" t="n"/>
      <c r="H529" s="52" t="n"/>
      <c r="I529" s="53" t="n"/>
      <c r="J529" s="54">
        <f>IF(D529="","",IFERROR(INDEX(CatTipo,MATCH(D529,CatNome,0)),"?"))</f>
        <v/>
      </c>
      <c r="K529" s="54">
        <f>IF(D529="","",IFERROR(INDEX(CatGrupo,MATCH(D529,CatNome,0)),"?"))</f>
        <v/>
      </c>
      <c r="L529" s="55">
        <f>IF(J529="Entrada",N(I529),IF(J529="Saída",-N(I529),0))</f>
        <v/>
      </c>
      <c r="M529" s="54">
        <f>IF(B529="",0,IF(H529="Previsto",IF(Visao="Realizado + previsto",1,0),1))</f>
        <v/>
      </c>
      <c r="N529" s="54">
        <f>IF(OR(B529="",H529&lt;&gt;"Previsto"),"",IF(B529&lt;TODAY(),"Atrasado",IF(B529&lt;=TODAY()+7,"Vence em 7 dias","A vencer")))</f>
        <v/>
      </c>
    </row>
    <row r="530">
      <c r="B530" s="51" t="n"/>
      <c r="C530" s="52" t="n"/>
      <c r="D530" s="52" t="n"/>
      <c r="E530" s="52" t="n"/>
      <c r="F530" s="52" t="n"/>
      <c r="G530" s="52" t="n"/>
      <c r="H530" s="52" t="n"/>
      <c r="I530" s="53" t="n"/>
      <c r="J530" s="54">
        <f>IF(D530="","",IFERROR(INDEX(CatTipo,MATCH(D530,CatNome,0)),"?"))</f>
        <v/>
      </c>
      <c r="K530" s="54">
        <f>IF(D530="","",IFERROR(INDEX(CatGrupo,MATCH(D530,CatNome,0)),"?"))</f>
        <v/>
      </c>
      <c r="L530" s="55">
        <f>IF(J530="Entrada",N(I530),IF(J530="Saída",-N(I530),0))</f>
        <v/>
      </c>
      <c r="M530" s="54">
        <f>IF(B530="",0,IF(H530="Previsto",IF(Visao="Realizado + previsto",1,0),1))</f>
        <v/>
      </c>
      <c r="N530" s="54">
        <f>IF(OR(B530="",H530&lt;&gt;"Previsto"),"",IF(B530&lt;TODAY(),"Atrasado",IF(B530&lt;=TODAY()+7,"Vence em 7 dias","A vencer")))</f>
        <v/>
      </c>
    </row>
    <row r="531">
      <c r="B531" s="51" t="n"/>
      <c r="C531" s="52" t="n"/>
      <c r="D531" s="52" t="n"/>
      <c r="E531" s="52" t="n"/>
      <c r="F531" s="52" t="n"/>
      <c r="G531" s="52" t="n"/>
      <c r="H531" s="52" t="n"/>
      <c r="I531" s="53" t="n"/>
      <c r="J531" s="54">
        <f>IF(D531="","",IFERROR(INDEX(CatTipo,MATCH(D531,CatNome,0)),"?"))</f>
        <v/>
      </c>
      <c r="K531" s="54">
        <f>IF(D531="","",IFERROR(INDEX(CatGrupo,MATCH(D531,CatNome,0)),"?"))</f>
        <v/>
      </c>
      <c r="L531" s="55">
        <f>IF(J531="Entrada",N(I531),IF(J531="Saída",-N(I531),0))</f>
        <v/>
      </c>
      <c r="M531" s="54">
        <f>IF(B531="",0,IF(H531="Previsto",IF(Visao="Realizado + previsto",1,0),1))</f>
        <v/>
      </c>
      <c r="N531" s="54">
        <f>IF(OR(B531="",H531&lt;&gt;"Previsto"),"",IF(B531&lt;TODAY(),"Atrasado",IF(B531&lt;=TODAY()+7,"Vence em 7 dias","A vencer")))</f>
        <v/>
      </c>
    </row>
    <row r="532">
      <c r="B532" s="51" t="n"/>
      <c r="C532" s="52" t="n"/>
      <c r="D532" s="52" t="n"/>
      <c r="E532" s="52" t="n"/>
      <c r="F532" s="52" t="n"/>
      <c r="G532" s="52" t="n"/>
      <c r="H532" s="52" t="n"/>
      <c r="I532" s="53" t="n"/>
      <c r="J532" s="54">
        <f>IF(D532="","",IFERROR(INDEX(CatTipo,MATCH(D532,CatNome,0)),"?"))</f>
        <v/>
      </c>
      <c r="K532" s="54">
        <f>IF(D532="","",IFERROR(INDEX(CatGrupo,MATCH(D532,CatNome,0)),"?"))</f>
        <v/>
      </c>
      <c r="L532" s="55">
        <f>IF(J532="Entrada",N(I532),IF(J532="Saída",-N(I532),0))</f>
        <v/>
      </c>
      <c r="M532" s="54">
        <f>IF(B532="",0,IF(H532="Previsto",IF(Visao="Realizado + previsto",1,0),1))</f>
        <v/>
      </c>
      <c r="N532" s="54">
        <f>IF(OR(B532="",H532&lt;&gt;"Previsto"),"",IF(B532&lt;TODAY(),"Atrasado",IF(B532&lt;=TODAY()+7,"Vence em 7 dias","A vencer")))</f>
        <v/>
      </c>
    </row>
    <row r="533">
      <c r="B533" s="51" t="n"/>
      <c r="C533" s="52" t="n"/>
      <c r="D533" s="52" t="n"/>
      <c r="E533" s="52" t="n"/>
      <c r="F533" s="52" t="n"/>
      <c r="G533" s="52" t="n"/>
      <c r="H533" s="52" t="n"/>
      <c r="I533" s="53" t="n"/>
      <c r="J533" s="54">
        <f>IF(D533="","",IFERROR(INDEX(CatTipo,MATCH(D533,CatNome,0)),"?"))</f>
        <v/>
      </c>
      <c r="K533" s="54">
        <f>IF(D533="","",IFERROR(INDEX(CatGrupo,MATCH(D533,CatNome,0)),"?"))</f>
        <v/>
      </c>
      <c r="L533" s="55">
        <f>IF(J533="Entrada",N(I533),IF(J533="Saída",-N(I533),0))</f>
        <v/>
      </c>
      <c r="M533" s="54">
        <f>IF(B533="",0,IF(H533="Previsto",IF(Visao="Realizado + previsto",1,0),1))</f>
        <v/>
      </c>
      <c r="N533" s="54">
        <f>IF(OR(B533="",H533&lt;&gt;"Previsto"),"",IF(B533&lt;TODAY(),"Atrasado",IF(B533&lt;=TODAY()+7,"Vence em 7 dias","A vencer")))</f>
        <v/>
      </c>
    </row>
    <row r="534">
      <c r="B534" s="51" t="n"/>
      <c r="C534" s="52" t="n"/>
      <c r="D534" s="52" t="n"/>
      <c r="E534" s="52" t="n"/>
      <c r="F534" s="52" t="n"/>
      <c r="G534" s="52" t="n"/>
      <c r="H534" s="52" t="n"/>
      <c r="I534" s="53" t="n"/>
      <c r="J534" s="54">
        <f>IF(D534="","",IFERROR(INDEX(CatTipo,MATCH(D534,CatNome,0)),"?"))</f>
        <v/>
      </c>
      <c r="K534" s="54">
        <f>IF(D534="","",IFERROR(INDEX(CatGrupo,MATCH(D534,CatNome,0)),"?"))</f>
        <v/>
      </c>
      <c r="L534" s="55">
        <f>IF(J534="Entrada",N(I534),IF(J534="Saída",-N(I534),0))</f>
        <v/>
      </c>
      <c r="M534" s="54">
        <f>IF(B534="",0,IF(H534="Previsto",IF(Visao="Realizado + previsto",1,0),1))</f>
        <v/>
      </c>
      <c r="N534" s="54">
        <f>IF(OR(B534="",H534&lt;&gt;"Previsto"),"",IF(B534&lt;TODAY(),"Atrasado",IF(B534&lt;=TODAY()+7,"Vence em 7 dias","A vencer")))</f>
        <v/>
      </c>
    </row>
    <row r="535">
      <c r="B535" s="51" t="n"/>
      <c r="C535" s="52" t="n"/>
      <c r="D535" s="52" t="n"/>
      <c r="E535" s="52" t="n"/>
      <c r="F535" s="52" t="n"/>
      <c r="G535" s="52" t="n"/>
      <c r="H535" s="52" t="n"/>
      <c r="I535" s="53" t="n"/>
      <c r="J535" s="54">
        <f>IF(D535="","",IFERROR(INDEX(CatTipo,MATCH(D535,CatNome,0)),"?"))</f>
        <v/>
      </c>
      <c r="K535" s="54">
        <f>IF(D535="","",IFERROR(INDEX(CatGrupo,MATCH(D535,CatNome,0)),"?"))</f>
        <v/>
      </c>
      <c r="L535" s="55">
        <f>IF(J535="Entrada",N(I535),IF(J535="Saída",-N(I535),0))</f>
        <v/>
      </c>
      <c r="M535" s="54">
        <f>IF(B535="",0,IF(H535="Previsto",IF(Visao="Realizado + previsto",1,0),1))</f>
        <v/>
      </c>
      <c r="N535" s="54">
        <f>IF(OR(B535="",H535&lt;&gt;"Previsto"),"",IF(B535&lt;TODAY(),"Atrasado",IF(B535&lt;=TODAY()+7,"Vence em 7 dias","A vencer")))</f>
        <v/>
      </c>
    </row>
    <row r="536">
      <c r="B536" s="51" t="n"/>
      <c r="C536" s="52" t="n"/>
      <c r="D536" s="52" t="n"/>
      <c r="E536" s="52" t="n"/>
      <c r="F536" s="52" t="n"/>
      <c r="G536" s="52" t="n"/>
      <c r="H536" s="52" t="n"/>
      <c r="I536" s="53" t="n"/>
      <c r="J536" s="54">
        <f>IF(D536="","",IFERROR(INDEX(CatTipo,MATCH(D536,CatNome,0)),"?"))</f>
        <v/>
      </c>
      <c r="K536" s="54">
        <f>IF(D536="","",IFERROR(INDEX(CatGrupo,MATCH(D536,CatNome,0)),"?"))</f>
        <v/>
      </c>
      <c r="L536" s="55">
        <f>IF(J536="Entrada",N(I536),IF(J536="Saída",-N(I536),0))</f>
        <v/>
      </c>
      <c r="M536" s="54">
        <f>IF(B536="",0,IF(H536="Previsto",IF(Visao="Realizado + previsto",1,0),1))</f>
        <v/>
      </c>
      <c r="N536" s="54">
        <f>IF(OR(B536="",H536&lt;&gt;"Previsto"),"",IF(B536&lt;TODAY(),"Atrasado",IF(B536&lt;=TODAY()+7,"Vence em 7 dias","A vencer")))</f>
        <v/>
      </c>
    </row>
    <row r="537">
      <c r="B537" s="51" t="n"/>
      <c r="C537" s="52" t="n"/>
      <c r="D537" s="52" t="n"/>
      <c r="E537" s="52" t="n"/>
      <c r="F537" s="52" t="n"/>
      <c r="G537" s="52" t="n"/>
      <c r="H537" s="52" t="n"/>
      <c r="I537" s="53" t="n"/>
      <c r="J537" s="54">
        <f>IF(D537="","",IFERROR(INDEX(CatTipo,MATCH(D537,CatNome,0)),"?"))</f>
        <v/>
      </c>
      <c r="K537" s="54">
        <f>IF(D537="","",IFERROR(INDEX(CatGrupo,MATCH(D537,CatNome,0)),"?"))</f>
        <v/>
      </c>
      <c r="L537" s="55">
        <f>IF(J537="Entrada",N(I537),IF(J537="Saída",-N(I537),0))</f>
        <v/>
      </c>
      <c r="M537" s="54">
        <f>IF(B537="",0,IF(H537="Previsto",IF(Visao="Realizado + previsto",1,0),1))</f>
        <v/>
      </c>
      <c r="N537" s="54">
        <f>IF(OR(B537="",H537&lt;&gt;"Previsto"),"",IF(B537&lt;TODAY(),"Atrasado",IF(B537&lt;=TODAY()+7,"Vence em 7 dias","A vencer")))</f>
        <v/>
      </c>
    </row>
    <row r="538">
      <c r="B538" s="51" t="n"/>
      <c r="C538" s="52" t="n"/>
      <c r="D538" s="52" t="n"/>
      <c r="E538" s="52" t="n"/>
      <c r="F538" s="52" t="n"/>
      <c r="G538" s="52" t="n"/>
      <c r="H538" s="52" t="n"/>
      <c r="I538" s="53" t="n"/>
      <c r="J538" s="54">
        <f>IF(D538="","",IFERROR(INDEX(CatTipo,MATCH(D538,CatNome,0)),"?"))</f>
        <v/>
      </c>
      <c r="K538" s="54">
        <f>IF(D538="","",IFERROR(INDEX(CatGrupo,MATCH(D538,CatNome,0)),"?"))</f>
        <v/>
      </c>
      <c r="L538" s="55">
        <f>IF(J538="Entrada",N(I538),IF(J538="Saída",-N(I538),0))</f>
        <v/>
      </c>
      <c r="M538" s="54">
        <f>IF(B538="",0,IF(H538="Previsto",IF(Visao="Realizado + previsto",1,0),1))</f>
        <v/>
      </c>
      <c r="N538" s="54">
        <f>IF(OR(B538="",H538&lt;&gt;"Previsto"),"",IF(B538&lt;TODAY(),"Atrasado",IF(B538&lt;=TODAY()+7,"Vence em 7 dias","A vencer")))</f>
        <v/>
      </c>
    </row>
    <row r="539">
      <c r="B539" s="51" t="n"/>
      <c r="C539" s="52" t="n"/>
      <c r="D539" s="52" t="n"/>
      <c r="E539" s="52" t="n"/>
      <c r="F539" s="52" t="n"/>
      <c r="G539" s="52" t="n"/>
      <c r="H539" s="52" t="n"/>
      <c r="I539" s="53" t="n"/>
      <c r="J539" s="54">
        <f>IF(D539="","",IFERROR(INDEX(CatTipo,MATCH(D539,CatNome,0)),"?"))</f>
        <v/>
      </c>
      <c r="K539" s="54">
        <f>IF(D539="","",IFERROR(INDEX(CatGrupo,MATCH(D539,CatNome,0)),"?"))</f>
        <v/>
      </c>
      <c r="L539" s="55">
        <f>IF(J539="Entrada",N(I539),IF(J539="Saída",-N(I539),0))</f>
        <v/>
      </c>
      <c r="M539" s="54">
        <f>IF(B539="",0,IF(H539="Previsto",IF(Visao="Realizado + previsto",1,0),1))</f>
        <v/>
      </c>
      <c r="N539" s="54">
        <f>IF(OR(B539="",H539&lt;&gt;"Previsto"),"",IF(B539&lt;TODAY(),"Atrasado",IF(B539&lt;=TODAY()+7,"Vence em 7 dias","A vencer")))</f>
        <v/>
      </c>
    </row>
    <row r="540">
      <c r="B540" s="51" t="n"/>
      <c r="C540" s="52" t="n"/>
      <c r="D540" s="52" t="n"/>
      <c r="E540" s="52" t="n"/>
      <c r="F540" s="52" t="n"/>
      <c r="G540" s="52" t="n"/>
      <c r="H540" s="52" t="n"/>
      <c r="I540" s="53" t="n"/>
      <c r="J540" s="54">
        <f>IF(D540="","",IFERROR(INDEX(CatTipo,MATCH(D540,CatNome,0)),"?"))</f>
        <v/>
      </c>
      <c r="K540" s="54">
        <f>IF(D540="","",IFERROR(INDEX(CatGrupo,MATCH(D540,CatNome,0)),"?"))</f>
        <v/>
      </c>
      <c r="L540" s="55">
        <f>IF(J540="Entrada",N(I540),IF(J540="Saída",-N(I540),0))</f>
        <v/>
      </c>
      <c r="M540" s="54">
        <f>IF(B540="",0,IF(H540="Previsto",IF(Visao="Realizado + previsto",1,0),1))</f>
        <v/>
      </c>
      <c r="N540" s="54">
        <f>IF(OR(B540="",H540&lt;&gt;"Previsto"),"",IF(B540&lt;TODAY(),"Atrasado",IF(B540&lt;=TODAY()+7,"Vence em 7 dias","A vencer")))</f>
        <v/>
      </c>
    </row>
    <row r="541">
      <c r="B541" s="51" t="n"/>
      <c r="C541" s="52" t="n"/>
      <c r="D541" s="52" t="n"/>
      <c r="E541" s="52" t="n"/>
      <c r="F541" s="52" t="n"/>
      <c r="G541" s="52" t="n"/>
      <c r="H541" s="52" t="n"/>
      <c r="I541" s="53" t="n"/>
      <c r="J541" s="54">
        <f>IF(D541="","",IFERROR(INDEX(CatTipo,MATCH(D541,CatNome,0)),"?"))</f>
        <v/>
      </c>
      <c r="K541" s="54">
        <f>IF(D541="","",IFERROR(INDEX(CatGrupo,MATCH(D541,CatNome,0)),"?"))</f>
        <v/>
      </c>
      <c r="L541" s="55">
        <f>IF(J541="Entrada",N(I541),IF(J541="Saída",-N(I541),0))</f>
        <v/>
      </c>
      <c r="M541" s="54">
        <f>IF(B541="",0,IF(H541="Previsto",IF(Visao="Realizado + previsto",1,0),1))</f>
        <v/>
      </c>
      <c r="N541" s="54">
        <f>IF(OR(B541="",H541&lt;&gt;"Previsto"),"",IF(B541&lt;TODAY(),"Atrasado",IF(B541&lt;=TODAY()+7,"Vence em 7 dias","A vencer")))</f>
        <v/>
      </c>
    </row>
    <row r="542">
      <c r="B542" s="51" t="n"/>
      <c r="C542" s="52" t="n"/>
      <c r="D542" s="52" t="n"/>
      <c r="E542" s="52" t="n"/>
      <c r="F542" s="52" t="n"/>
      <c r="G542" s="52" t="n"/>
      <c r="H542" s="52" t="n"/>
      <c r="I542" s="53" t="n"/>
      <c r="J542" s="54">
        <f>IF(D542="","",IFERROR(INDEX(CatTipo,MATCH(D542,CatNome,0)),"?"))</f>
        <v/>
      </c>
      <c r="K542" s="54">
        <f>IF(D542="","",IFERROR(INDEX(CatGrupo,MATCH(D542,CatNome,0)),"?"))</f>
        <v/>
      </c>
      <c r="L542" s="55">
        <f>IF(J542="Entrada",N(I542),IF(J542="Saída",-N(I542),0))</f>
        <v/>
      </c>
      <c r="M542" s="54">
        <f>IF(B542="",0,IF(H542="Previsto",IF(Visao="Realizado + previsto",1,0),1))</f>
        <v/>
      </c>
      <c r="N542" s="54">
        <f>IF(OR(B542="",H542&lt;&gt;"Previsto"),"",IF(B542&lt;TODAY(),"Atrasado",IF(B542&lt;=TODAY()+7,"Vence em 7 dias","A vencer")))</f>
        <v/>
      </c>
    </row>
    <row r="543">
      <c r="B543" s="51" t="n"/>
      <c r="C543" s="52" t="n"/>
      <c r="D543" s="52" t="n"/>
      <c r="E543" s="52" t="n"/>
      <c r="F543" s="52" t="n"/>
      <c r="G543" s="52" t="n"/>
      <c r="H543" s="52" t="n"/>
      <c r="I543" s="53" t="n"/>
      <c r="J543" s="54">
        <f>IF(D543="","",IFERROR(INDEX(CatTipo,MATCH(D543,CatNome,0)),"?"))</f>
        <v/>
      </c>
      <c r="K543" s="54">
        <f>IF(D543="","",IFERROR(INDEX(CatGrupo,MATCH(D543,CatNome,0)),"?"))</f>
        <v/>
      </c>
      <c r="L543" s="55">
        <f>IF(J543="Entrada",N(I543),IF(J543="Saída",-N(I543),0))</f>
        <v/>
      </c>
      <c r="M543" s="54">
        <f>IF(B543="",0,IF(H543="Previsto",IF(Visao="Realizado + previsto",1,0),1))</f>
        <v/>
      </c>
      <c r="N543" s="54">
        <f>IF(OR(B543="",H543&lt;&gt;"Previsto"),"",IF(B543&lt;TODAY(),"Atrasado",IF(B543&lt;=TODAY()+7,"Vence em 7 dias","A vencer")))</f>
        <v/>
      </c>
    </row>
    <row r="544">
      <c r="B544" s="51" t="n"/>
      <c r="C544" s="52" t="n"/>
      <c r="D544" s="52" t="n"/>
      <c r="E544" s="52" t="n"/>
      <c r="F544" s="52" t="n"/>
      <c r="G544" s="52" t="n"/>
      <c r="H544" s="52" t="n"/>
      <c r="I544" s="53" t="n"/>
      <c r="J544" s="54">
        <f>IF(D544="","",IFERROR(INDEX(CatTipo,MATCH(D544,CatNome,0)),"?"))</f>
        <v/>
      </c>
      <c r="K544" s="54">
        <f>IF(D544="","",IFERROR(INDEX(CatGrupo,MATCH(D544,CatNome,0)),"?"))</f>
        <v/>
      </c>
      <c r="L544" s="55">
        <f>IF(J544="Entrada",N(I544),IF(J544="Saída",-N(I544),0))</f>
        <v/>
      </c>
      <c r="M544" s="54">
        <f>IF(B544="",0,IF(H544="Previsto",IF(Visao="Realizado + previsto",1,0),1))</f>
        <v/>
      </c>
      <c r="N544" s="54">
        <f>IF(OR(B544="",H544&lt;&gt;"Previsto"),"",IF(B544&lt;TODAY(),"Atrasado",IF(B544&lt;=TODAY()+7,"Vence em 7 dias","A vencer")))</f>
        <v/>
      </c>
    </row>
    <row r="545">
      <c r="B545" s="51" t="n"/>
      <c r="C545" s="52" t="n"/>
      <c r="D545" s="52" t="n"/>
      <c r="E545" s="52" t="n"/>
      <c r="F545" s="52" t="n"/>
      <c r="G545" s="52" t="n"/>
      <c r="H545" s="52" t="n"/>
      <c r="I545" s="53" t="n"/>
      <c r="J545" s="54">
        <f>IF(D545="","",IFERROR(INDEX(CatTipo,MATCH(D545,CatNome,0)),"?"))</f>
        <v/>
      </c>
      <c r="K545" s="54">
        <f>IF(D545="","",IFERROR(INDEX(CatGrupo,MATCH(D545,CatNome,0)),"?"))</f>
        <v/>
      </c>
      <c r="L545" s="55">
        <f>IF(J545="Entrada",N(I545),IF(J545="Saída",-N(I545),0))</f>
        <v/>
      </c>
      <c r="M545" s="54">
        <f>IF(B545="",0,IF(H545="Previsto",IF(Visao="Realizado + previsto",1,0),1))</f>
        <v/>
      </c>
      <c r="N545" s="54">
        <f>IF(OR(B545="",H545&lt;&gt;"Previsto"),"",IF(B545&lt;TODAY(),"Atrasado",IF(B545&lt;=TODAY()+7,"Vence em 7 dias","A vencer")))</f>
        <v/>
      </c>
    </row>
    <row r="546">
      <c r="B546" s="51" t="n"/>
      <c r="C546" s="52" t="n"/>
      <c r="D546" s="52" t="n"/>
      <c r="E546" s="52" t="n"/>
      <c r="F546" s="52" t="n"/>
      <c r="G546" s="52" t="n"/>
      <c r="H546" s="52" t="n"/>
      <c r="I546" s="53" t="n"/>
      <c r="J546" s="54">
        <f>IF(D546="","",IFERROR(INDEX(CatTipo,MATCH(D546,CatNome,0)),"?"))</f>
        <v/>
      </c>
      <c r="K546" s="54">
        <f>IF(D546="","",IFERROR(INDEX(CatGrupo,MATCH(D546,CatNome,0)),"?"))</f>
        <v/>
      </c>
      <c r="L546" s="55">
        <f>IF(J546="Entrada",N(I546),IF(J546="Saída",-N(I546),0))</f>
        <v/>
      </c>
      <c r="M546" s="54">
        <f>IF(B546="",0,IF(H546="Previsto",IF(Visao="Realizado + previsto",1,0),1))</f>
        <v/>
      </c>
      <c r="N546" s="54">
        <f>IF(OR(B546="",H546&lt;&gt;"Previsto"),"",IF(B546&lt;TODAY(),"Atrasado",IF(B546&lt;=TODAY()+7,"Vence em 7 dias","A vencer")))</f>
        <v/>
      </c>
    </row>
    <row r="547">
      <c r="B547" s="51" t="n"/>
      <c r="C547" s="52" t="n"/>
      <c r="D547" s="52" t="n"/>
      <c r="E547" s="52" t="n"/>
      <c r="F547" s="52" t="n"/>
      <c r="G547" s="52" t="n"/>
      <c r="H547" s="52" t="n"/>
      <c r="I547" s="53" t="n"/>
      <c r="J547" s="54">
        <f>IF(D547="","",IFERROR(INDEX(CatTipo,MATCH(D547,CatNome,0)),"?"))</f>
        <v/>
      </c>
      <c r="K547" s="54">
        <f>IF(D547="","",IFERROR(INDEX(CatGrupo,MATCH(D547,CatNome,0)),"?"))</f>
        <v/>
      </c>
      <c r="L547" s="55">
        <f>IF(J547="Entrada",N(I547),IF(J547="Saída",-N(I547),0))</f>
        <v/>
      </c>
      <c r="M547" s="54">
        <f>IF(B547="",0,IF(H547="Previsto",IF(Visao="Realizado + previsto",1,0),1))</f>
        <v/>
      </c>
      <c r="N547" s="54">
        <f>IF(OR(B547="",H547&lt;&gt;"Previsto"),"",IF(B547&lt;TODAY(),"Atrasado",IF(B547&lt;=TODAY()+7,"Vence em 7 dias","A vencer")))</f>
        <v/>
      </c>
    </row>
    <row r="548">
      <c r="B548" s="51" t="n"/>
      <c r="C548" s="52" t="n"/>
      <c r="D548" s="52" t="n"/>
      <c r="E548" s="52" t="n"/>
      <c r="F548" s="52" t="n"/>
      <c r="G548" s="52" t="n"/>
      <c r="H548" s="52" t="n"/>
      <c r="I548" s="53" t="n"/>
      <c r="J548" s="54">
        <f>IF(D548="","",IFERROR(INDEX(CatTipo,MATCH(D548,CatNome,0)),"?"))</f>
        <v/>
      </c>
      <c r="K548" s="54">
        <f>IF(D548="","",IFERROR(INDEX(CatGrupo,MATCH(D548,CatNome,0)),"?"))</f>
        <v/>
      </c>
      <c r="L548" s="55">
        <f>IF(J548="Entrada",N(I548),IF(J548="Saída",-N(I548),0))</f>
        <v/>
      </c>
      <c r="M548" s="54">
        <f>IF(B548="",0,IF(H548="Previsto",IF(Visao="Realizado + previsto",1,0),1))</f>
        <v/>
      </c>
      <c r="N548" s="54">
        <f>IF(OR(B548="",H548&lt;&gt;"Previsto"),"",IF(B548&lt;TODAY(),"Atrasado",IF(B548&lt;=TODAY()+7,"Vence em 7 dias","A vencer")))</f>
        <v/>
      </c>
    </row>
    <row r="549">
      <c r="B549" s="51" t="n"/>
      <c r="C549" s="52" t="n"/>
      <c r="D549" s="52" t="n"/>
      <c r="E549" s="52" t="n"/>
      <c r="F549" s="52" t="n"/>
      <c r="G549" s="52" t="n"/>
      <c r="H549" s="52" t="n"/>
      <c r="I549" s="53" t="n"/>
      <c r="J549" s="54">
        <f>IF(D549="","",IFERROR(INDEX(CatTipo,MATCH(D549,CatNome,0)),"?"))</f>
        <v/>
      </c>
      <c r="K549" s="54">
        <f>IF(D549="","",IFERROR(INDEX(CatGrupo,MATCH(D549,CatNome,0)),"?"))</f>
        <v/>
      </c>
      <c r="L549" s="55">
        <f>IF(J549="Entrada",N(I549),IF(J549="Saída",-N(I549),0))</f>
        <v/>
      </c>
      <c r="M549" s="54">
        <f>IF(B549="",0,IF(H549="Previsto",IF(Visao="Realizado + previsto",1,0),1))</f>
        <v/>
      </c>
      <c r="N549" s="54">
        <f>IF(OR(B549="",H549&lt;&gt;"Previsto"),"",IF(B549&lt;TODAY(),"Atrasado",IF(B549&lt;=TODAY()+7,"Vence em 7 dias","A vencer")))</f>
        <v/>
      </c>
    </row>
    <row r="550">
      <c r="B550" s="51" t="n"/>
      <c r="C550" s="52" t="n"/>
      <c r="D550" s="52" t="n"/>
      <c r="E550" s="52" t="n"/>
      <c r="F550" s="52" t="n"/>
      <c r="G550" s="52" t="n"/>
      <c r="H550" s="52" t="n"/>
      <c r="I550" s="53" t="n"/>
      <c r="J550" s="54">
        <f>IF(D550="","",IFERROR(INDEX(CatTipo,MATCH(D550,CatNome,0)),"?"))</f>
        <v/>
      </c>
      <c r="K550" s="54">
        <f>IF(D550="","",IFERROR(INDEX(CatGrupo,MATCH(D550,CatNome,0)),"?"))</f>
        <v/>
      </c>
      <c r="L550" s="55">
        <f>IF(J550="Entrada",N(I550),IF(J550="Saída",-N(I550),0))</f>
        <v/>
      </c>
      <c r="M550" s="54">
        <f>IF(B550="",0,IF(H550="Previsto",IF(Visao="Realizado + previsto",1,0),1))</f>
        <v/>
      </c>
      <c r="N550" s="54">
        <f>IF(OR(B550="",H550&lt;&gt;"Previsto"),"",IF(B550&lt;TODAY(),"Atrasado",IF(B550&lt;=TODAY()+7,"Vence em 7 dias","A vencer")))</f>
        <v/>
      </c>
    </row>
    <row r="551">
      <c r="B551" s="51" t="n"/>
      <c r="C551" s="52" t="n"/>
      <c r="D551" s="52" t="n"/>
      <c r="E551" s="52" t="n"/>
      <c r="F551" s="52" t="n"/>
      <c r="G551" s="52" t="n"/>
      <c r="H551" s="52" t="n"/>
      <c r="I551" s="53" t="n"/>
      <c r="J551" s="54">
        <f>IF(D551="","",IFERROR(INDEX(CatTipo,MATCH(D551,CatNome,0)),"?"))</f>
        <v/>
      </c>
      <c r="K551" s="54">
        <f>IF(D551="","",IFERROR(INDEX(CatGrupo,MATCH(D551,CatNome,0)),"?"))</f>
        <v/>
      </c>
      <c r="L551" s="55">
        <f>IF(J551="Entrada",N(I551),IF(J551="Saída",-N(I551),0))</f>
        <v/>
      </c>
      <c r="M551" s="54">
        <f>IF(B551="",0,IF(H551="Previsto",IF(Visao="Realizado + previsto",1,0),1))</f>
        <v/>
      </c>
      <c r="N551" s="54">
        <f>IF(OR(B551="",H551&lt;&gt;"Previsto"),"",IF(B551&lt;TODAY(),"Atrasado",IF(B551&lt;=TODAY()+7,"Vence em 7 dias","A vencer")))</f>
        <v/>
      </c>
    </row>
    <row r="552">
      <c r="B552" s="51" t="n"/>
      <c r="C552" s="52" t="n"/>
      <c r="D552" s="52" t="n"/>
      <c r="E552" s="52" t="n"/>
      <c r="F552" s="52" t="n"/>
      <c r="G552" s="52" t="n"/>
      <c r="H552" s="52" t="n"/>
      <c r="I552" s="53" t="n"/>
      <c r="J552" s="54">
        <f>IF(D552="","",IFERROR(INDEX(CatTipo,MATCH(D552,CatNome,0)),"?"))</f>
        <v/>
      </c>
      <c r="K552" s="54">
        <f>IF(D552="","",IFERROR(INDEX(CatGrupo,MATCH(D552,CatNome,0)),"?"))</f>
        <v/>
      </c>
      <c r="L552" s="55">
        <f>IF(J552="Entrada",N(I552),IF(J552="Saída",-N(I552),0))</f>
        <v/>
      </c>
      <c r="M552" s="54">
        <f>IF(B552="",0,IF(H552="Previsto",IF(Visao="Realizado + previsto",1,0),1))</f>
        <v/>
      </c>
      <c r="N552" s="54">
        <f>IF(OR(B552="",H552&lt;&gt;"Previsto"),"",IF(B552&lt;TODAY(),"Atrasado",IF(B552&lt;=TODAY()+7,"Vence em 7 dias","A vencer")))</f>
        <v/>
      </c>
    </row>
    <row r="553">
      <c r="B553" s="51" t="n"/>
      <c r="C553" s="52" t="n"/>
      <c r="D553" s="52" t="n"/>
      <c r="E553" s="52" t="n"/>
      <c r="F553" s="52" t="n"/>
      <c r="G553" s="52" t="n"/>
      <c r="H553" s="52" t="n"/>
      <c r="I553" s="53" t="n"/>
      <c r="J553" s="54">
        <f>IF(D553="","",IFERROR(INDEX(CatTipo,MATCH(D553,CatNome,0)),"?"))</f>
        <v/>
      </c>
      <c r="K553" s="54">
        <f>IF(D553="","",IFERROR(INDEX(CatGrupo,MATCH(D553,CatNome,0)),"?"))</f>
        <v/>
      </c>
      <c r="L553" s="55">
        <f>IF(J553="Entrada",N(I553),IF(J553="Saída",-N(I553),0))</f>
        <v/>
      </c>
      <c r="M553" s="54">
        <f>IF(B553="",0,IF(H553="Previsto",IF(Visao="Realizado + previsto",1,0),1))</f>
        <v/>
      </c>
      <c r="N553" s="54">
        <f>IF(OR(B553="",H553&lt;&gt;"Previsto"),"",IF(B553&lt;TODAY(),"Atrasado",IF(B553&lt;=TODAY()+7,"Vence em 7 dias","A vencer")))</f>
        <v/>
      </c>
    </row>
    <row r="554">
      <c r="B554" s="51" t="n"/>
      <c r="C554" s="52" t="n"/>
      <c r="D554" s="52" t="n"/>
      <c r="E554" s="52" t="n"/>
      <c r="F554" s="52" t="n"/>
      <c r="G554" s="52" t="n"/>
      <c r="H554" s="52" t="n"/>
      <c r="I554" s="53" t="n"/>
      <c r="J554" s="54">
        <f>IF(D554="","",IFERROR(INDEX(CatTipo,MATCH(D554,CatNome,0)),"?"))</f>
        <v/>
      </c>
      <c r="K554" s="54">
        <f>IF(D554="","",IFERROR(INDEX(CatGrupo,MATCH(D554,CatNome,0)),"?"))</f>
        <v/>
      </c>
      <c r="L554" s="55">
        <f>IF(J554="Entrada",N(I554),IF(J554="Saída",-N(I554),0))</f>
        <v/>
      </c>
      <c r="M554" s="54">
        <f>IF(B554="",0,IF(H554="Previsto",IF(Visao="Realizado + previsto",1,0),1))</f>
        <v/>
      </c>
      <c r="N554" s="54">
        <f>IF(OR(B554="",H554&lt;&gt;"Previsto"),"",IF(B554&lt;TODAY(),"Atrasado",IF(B554&lt;=TODAY()+7,"Vence em 7 dias","A vencer")))</f>
        <v/>
      </c>
    </row>
    <row r="555">
      <c r="B555" s="51" t="n"/>
      <c r="C555" s="52" t="n"/>
      <c r="D555" s="52" t="n"/>
      <c r="E555" s="52" t="n"/>
      <c r="F555" s="52" t="n"/>
      <c r="G555" s="52" t="n"/>
      <c r="H555" s="52" t="n"/>
      <c r="I555" s="53" t="n"/>
      <c r="J555" s="54">
        <f>IF(D555="","",IFERROR(INDEX(CatTipo,MATCH(D555,CatNome,0)),"?"))</f>
        <v/>
      </c>
      <c r="K555" s="54">
        <f>IF(D555="","",IFERROR(INDEX(CatGrupo,MATCH(D555,CatNome,0)),"?"))</f>
        <v/>
      </c>
      <c r="L555" s="55">
        <f>IF(J555="Entrada",N(I555),IF(J555="Saída",-N(I555),0))</f>
        <v/>
      </c>
      <c r="M555" s="54">
        <f>IF(B555="",0,IF(H555="Previsto",IF(Visao="Realizado + previsto",1,0),1))</f>
        <v/>
      </c>
      <c r="N555" s="54">
        <f>IF(OR(B555="",H555&lt;&gt;"Previsto"),"",IF(B555&lt;TODAY(),"Atrasado",IF(B555&lt;=TODAY()+7,"Vence em 7 dias","A vencer")))</f>
        <v/>
      </c>
    </row>
    <row r="556">
      <c r="B556" s="51" t="n"/>
      <c r="C556" s="52" t="n"/>
      <c r="D556" s="52" t="n"/>
      <c r="E556" s="52" t="n"/>
      <c r="F556" s="52" t="n"/>
      <c r="G556" s="52" t="n"/>
      <c r="H556" s="52" t="n"/>
      <c r="I556" s="53" t="n"/>
      <c r="J556" s="54">
        <f>IF(D556="","",IFERROR(INDEX(CatTipo,MATCH(D556,CatNome,0)),"?"))</f>
        <v/>
      </c>
      <c r="K556" s="54">
        <f>IF(D556="","",IFERROR(INDEX(CatGrupo,MATCH(D556,CatNome,0)),"?"))</f>
        <v/>
      </c>
      <c r="L556" s="55">
        <f>IF(J556="Entrada",N(I556),IF(J556="Saída",-N(I556),0))</f>
        <v/>
      </c>
      <c r="M556" s="54">
        <f>IF(B556="",0,IF(H556="Previsto",IF(Visao="Realizado + previsto",1,0),1))</f>
        <v/>
      </c>
      <c r="N556" s="54">
        <f>IF(OR(B556="",H556&lt;&gt;"Previsto"),"",IF(B556&lt;TODAY(),"Atrasado",IF(B556&lt;=TODAY()+7,"Vence em 7 dias","A vencer")))</f>
        <v/>
      </c>
    </row>
    <row r="557">
      <c r="B557" s="51" t="n"/>
      <c r="C557" s="52" t="n"/>
      <c r="D557" s="52" t="n"/>
      <c r="E557" s="52" t="n"/>
      <c r="F557" s="52" t="n"/>
      <c r="G557" s="52" t="n"/>
      <c r="H557" s="52" t="n"/>
      <c r="I557" s="53" t="n"/>
      <c r="J557" s="54">
        <f>IF(D557="","",IFERROR(INDEX(CatTipo,MATCH(D557,CatNome,0)),"?"))</f>
        <v/>
      </c>
      <c r="K557" s="54">
        <f>IF(D557="","",IFERROR(INDEX(CatGrupo,MATCH(D557,CatNome,0)),"?"))</f>
        <v/>
      </c>
      <c r="L557" s="55">
        <f>IF(J557="Entrada",N(I557),IF(J557="Saída",-N(I557),0))</f>
        <v/>
      </c>
      <c r="M557" s="54">
        <f>IF(B557="",0,IF(H557="Previsto",IF(Visao="Realizado + previsto",1,0),1))</f>
        <v/>
      </c>
      <c r="N557" s="54">
        <f>IF(OR(B557="",H557&lt;&gt;"Previsto"),"",IF(B557&lt;TODAY(),"Atrasado",IF(B557&lt;=TODAY()+7,"Vence em 7 dias","A vencer")))</f>
        <v/>
      </c>
    </row>
    <row r="558">
      <c r="B558" s="51" t="n"/>
      <c r="C558" s="52" t="n"/>
      <c r="D558" s="52" t="n"/>
      <c r="E558" s="52" t="n"/>
      <c r="F558" s="52" t="n"/>
      <c r="G558" s="52" t="n"/>
      <c r="H558" s="52" t="n"/>
      <c r="I558" s="53" t="n"/>
      <c r="J558" s="54">
        <f>IF(D558="","",IFERROR(INDEX(CatTipo,MATCH(D558,CatNome,0)),"?"))</f>
        <v/>
      </c>
      <c r="K558" s="54">
        <f>IF(D558="","",IFERROR(INDEX(CatGrupo,MATCH(D558,CatNome,0)),"?"))</f>
        <v/>
      </c>
      <c r="L558" s="55">
        <f>IF(J558="Entrada",N(I558),IF(J558="Saída",-N(I558),0))</f>
        <v/>
      </c>
      <c r="M558" s="54">
        <f>IF(B558="",0,IF(H558="Previsto",IF(Visao="Realizado + previsto",1,0),1))</f>
        <v/>
      </c>
      <c r="N558" s="54">
        <f>IF(OR(B558="",H558&lt;&gt;"Previsto"),"",IF(B558&lt;TODAY(),"Atrasado",IF(B558&lt;=TODAY()+7,"Vence em 7 dias","A vencer")))</f>
        <v/>
      </c>
    </row>
    <row r="559">
      <c r="B559" s="51" t="n"/>
      <c r="C559" s="52" t="n"/>
      <c r="D559" s="52" t="n"/>
      <c r="E559" s="52" t="n"/>
      <c r="F559" s="52" t="n"/>
      <c r="G559" s="52" t="n"/>
      <c r="H559" s="52" t="n"/>
      <c r="I559" s="53" t="n"/>
      <c r="J559" s="54">
        <f>IF(D559="","",IFERROR(INDEX(CatTipo,MATCH(D559,CatNome,0)),"?"))</f>
        <v/>
      </c>
      <c r="K559" s="54">
        <f>IF(D559="","",IFERROR(INDEX(CatGrupo,MATCH(D559,CatNome,0)),"?"))</f>
        <v/>
      </c>
      <c r="L559" s="55">
        <f>IF(J559="Entrada",N(I559),IF(J559="Saída",-N(I559),0))</f>
        <v/>
      </c>
      <c r="M559" s="54">
        <f>IF(B559="",0,IF(H559="Previsto",IF(Visao="Realizado + previsto",1,0),1))</f>
        <v/>
      </c>
      <c r="N559" s="54">
        <f>IF(OR(B559="",H559&lt;&gt;"Previsto"),"",IF(B559&lt;TODAY(),"Atrasado",IF(B559&lt;=TODAY()+7,"Vence em 7 dias","A vencer")))</f>
        <v/>
      </c>
    </row>
    <row r="560">
      <c r="B560" s="51" t="n"/>
      <c r="C560" s="52" t="n"/>
      <c r="D560" s="52" t="n"/>
      <c r="E560" s="52" t="n"/>
      <c r="F560" s="52" t="n"/>
      <c r="G560" s="52" t="n"/>
      <c r="H560" s="52" t="n"/>
      <c r="I560" s="53" t="n"/>
      <c r="J560" s="54">
        <f>IF(D560="","",IFERROR(INDEX(CatTipo,MATCH(D560,CatNome,0)),"?"))</f>
        <v/>
      </c>
      <c r="K560" s="54">
        <f>IF(D560="","",IFERROR(INDEX(CatGrupo,MATCH(D560,CatNome,0)),"?"))</f>
        <v/>
      </c>
      <c r="L560" s="55">
        <f>IF(J560="Entrada",N(I560),IF(J560="Saída",-N(I560),0))</f>
        <v/>
      </c>
      <c r="M560" s="54">
        <f>IF(B560="",0,IF(H560="Previsto",IF(Visao="Realizado + previsto",1,0),1))</f>
        <v/>
      </c>
      <c r="N560" s="54">
        <f>IF(OR(B560="",H560&lt;&gt;"Previsto"),"",IF(B560&lt;TODAY(),"Atrasado",IF(B560&lt;=TODAY()+7,"Vence em 7 dias","A vencer")))</f>
        <v/>
      </c>
    </row>
    <row r="561">
      <c r="B561" s="51" t="n"/>
      <c r="C561" s="52" t="n"/>
      <c r="D561" s="52" t="n"/>
      <c r="E561" s="52" t="n"/>
      <c r="F561" s="52" t="n"/>
      <c r="G561" s="52" t="n"/>
      <c r="H561" s="52" t="n"/>
      <c r="I561" s="53" t="n"/>
      <c r="J561" s="54">
        <f>IF(D561="","",IFERROR(INDEX(CatTipo,MATCH(D561,CatNome,0)),"?"))</f>
        <v/>
      </c>
      <c r="K561" s="54">
        <f>IF(D561="","",IFERROR(INDEX(CatGrupo,MATCH(D561,CatNome,0)),"?"))</f>
        <v/>
      </c>
      <c r="L561" s="55">
        <f>IF(J561="Entrada",N(I561),IF(J561="Saída",-N(I561),0))</f>
        <v/>
      </c>
      <c r="M561" s="54">
        <f>IF(B561="",0,IF(H561="Previsto",IF(Visao="Realizado + previsto",1,0),1))</f>
        <v/>
      </c>
      <c r="N561" s="54">
        <f>IF(OR(B561="",H561&lt;&gt;"Previsto"),"",IF(B561&lt;TODAY(),"Atrasado",IF(B561&lt;=TODAY()+7,"Vence em 7 dias","A vencer")))</f>
        <v/>
      </c>
    </row>
    <row r="562">
      <c r="B562" s="51" t="n"/>
      <c r="C562" s="52" t="n"/>
      <c r="D562" s="52" t="n"/>
      <c r="E562" s="52" t="n"/>
      <c r="F562" s="52" t="n"/>
      <c r="G562" s="52" t="n"/>
      <c r="H562" s="52" t="n"/>
      <c r="I562" s="53" t="n"/>
      <c r="J562" s="54">
        <f>IF(D562="","",IFERROR(INDEX(CatTipo,MATCH(D562,CatNome,0)),"?"))</f>
        <v/>
      </c>
      <c r="K562" s="54">
        <f>IF(D562="","",IFERROR(INDEX(CatGrupo,MATCH(D562,CatNome,0)),"?"))</f>
        <v/>
      </c>
      <c r="L562" s="55">
        <f>IF(J562="Entrada",N(I562),IF(J562="Saída",-N(I562),0))</f>
        <v/>
      </c>
      <c r="M562" s="54">
        <f>IF(B562="",0,IF(H562="Previsto",IF(Visao="Realizado + previsto",1,0),1))</f>
        <v/>
      </c>
      <c r="N562" s="54">
        <f>IF(OR(B562="",H562&lt;&gt;"Previsto"),"",IF(B562&lt;TODAY(),"Atrasado",IF(B562&lt;=TODAY()+7,"Vence em 7 dias","A vencer")))</f>
        <v/>
      </c>
    </row>
    <row r="563">
      <c r="B563" s="51" t="n"/>
      <c r="C563" s="52" t="n"/>
      <c r="D563" s="52" t="n"/>
      <c r="E563" s="52" t="n"/>
      <c r="F563" s="52" t="n"/>
      <c r="G563" s="52" t="n"/>
      <c r="H563" s="52" t="n"/>
      <c r="I563" s="53" t="n"/>
      <c r="J563" s="54">
        <f>IF(D563="","",IFERROR(INDEX(CatTipo,MATCH(D563,CatNome,0)),"?"))</f>
        <v/>
      </c>
      <c r="K563" s="54">
        <f>IF(D563="","",IFERROR(INDEX(CatGrupo,MATCH(D563,CatNome,0)),"?"))</f>
        <v/>
      </c>
      <c r="L563" s="55">
        <f>IF(J563="Entrada",N(I563),IF(J563="Saída",-N(I563),0))</f>
        <v/>
      </c>
      <c r="M563" s="54">
        <f>IF(B563="",0,IF(H563="Previsto",IF(Visao="Realizado + previsto",1,0),1))</f>
        <v/>
      </c>
      <c r="N563" s="54">
        <f>IF(OR(B563="",H563&lt;&gt;"Previsto"),"",IF(B563&lt;TODAY(),"Atrasado",IF(B563&lt;=TODAY()+7,"Vence em 7 dias","A vencer")))</f>
        <v/>
      </c>
    </row>
    <row r="564">
      <c r="B564" s="51" t="n"/>
      <c r="C564" s="52" t="n"/>
      <c r="D564" s="52" t="n"/>
      <c r="E564" s="52" t="n"/>
      <c r="F564" s="52" t="n"/>
      <c r="G564" s="52" t="n"/>
      <c r="H564" s="52" t="n"/>
      <c r="I564" s="53" t="n"/>
      <c r="J564" s="54">
        <f>IF(D564="","",IFERROR(INDEX(CatTipo,MATCH(D564,CatNome,0)),"?"))</f>
        <v/>
      </c>
      <c r="K564" s="54">
        <f>IF(D564="","",IFERROR(INDEX(CatGrupo,MATCH(D564,CatNome,0)),"?"))</f>
        <v/>
      </c>
      <c r="L564" s="55">
        <f>IF(J564="Entrada",N(I564),IF(J564="Saída",-N(I564),0))</f>
        <v/>
      </c>
      <c r="M564" s="54">
        <f>IF(B564="",0,IF(H564="Previsto",IF(Visao="Realizado + previsto",1,0),1))</f>
        <v/>
      </c>
      <c r="N564" s="54">
        <f>IF(OR(B564="",H564&lt;&gt;"Previsto"),"",IF(B564&lt;TODAY(),"Atrasado",IF(B564&lt;=TODAY()+7,"Vence em 7 dias","A vencer")))</f>
        <v/>
      </c>
    </row>
    <row r="565">
      <c r="B565" s="51" t="n"/>
      <c r="C565" s="52" t="n"/>
      <c r="D565" s="52" t="n"/>
      <c r="E565" s="52" t="n"/>
      <c r="F565" s="52" t="n"/>
      <c r="G565" s="52" t="n"/>
      <c r="H565" s="52" t="n"/>
      <c r="I565" s="53" t="n"/>
      <c r="J565" s="54">
        <f>IF(D565="","",IFERROR(INDEX(CatTipo,MATCH(D565,CatNome,0)),"?"))</f>
        <v/>
      </c>
      <c r="K565" s="54">
        <f>IF(D565="","",IFERROR(INDEX(CatGrupo,MATCH(D565,CatNome,0)),"?"))</f>
        <v/>
      </c>
      <c r="L565" s="55">
        <f>IF(J565="Entrada",N(I565),IF(J565="Saída",-N(I565),0))</f>
        <v/>
      </c>
      <c r="M565" s="54">
        <f>IF(B565="",0,IF(H565="Previsto",IF(Visao="Realizado + previsto",1,0),1))</f>
        <v/>
      </c>
      <c r="N565" s="54">
        <f>IF(OR(B565="",H565&lt;&gt;"Previsto"),"",IF(B565&lt;TODAY(),"Atrasado",IF(B565&lt;=TODAY()+7,"Vence em 7 dias","A vencer")))</f>
        <v/>
      </c>
    </row>
    <row r="566">
      <c r="B566" s="51" t="n"/>
      <c r="C566" s="52" t="n"/>
      <c r="D566" s="52" t="n"/>
      <c r="E566" s="52" t="n"/>
      <c r="F566" s="52" t="n"/>
      <c r="G566" s="52" t="n"/>
      <c r="H566" s="52" t="n"/>
      <c r="I566" s="53" t="n"/>
      <c r="J566" s="54">
        <f>IF(D566="","",IFERROR(INDEX(CatTipo,MATCH(D566,CatNome,0)),"?"))</f>
        <v/>
      </c>
      <c r="K566" s="54">
        <f>IF(D566="","",IFERROR(INDEX(CatGrupo,MATCH(D566,CatNome,0)),"?"))</f>
        <v/>
      </c>
      <c r="L566" s="55">
        <f>IF(J566="Entrada",N(I566),IF(J566="Saída",-N(I566),0))</f>
        <v/>
      </c>
      <c r="M566" s="54">
        <f>IF(B566="",0,IF(H566="Previsto",IF(Visao="Realizado + previsto",1,0),1))</f>
        <v/>
      </c>
      <c r="N566" s="54">
        <f>IF(OR(B566="",H566&lt;&gt;"Previsto"),"",IF(B566&lt;TODAY(),"Atrasado",IF(B566&lt;=TODAY()+7,"Vence em 7 dias","A vencer")))</f>
        <v/>
      </c>
    </row>
    <row r="567">
      <c r="B567" s="51" t="n"/>
      <c r="C567" s="52" t="n"/>
      <c r="D567" s="52" t="n"/>
      <c r="E567" s="52" t="n"/>
      <c r="F567" s="52" t="n"/>
      <c r="G567" s="52" t="n"/>
      <c r="H567" s="52" t="n"/>
      <c r="I567" s="53" t="n"/>
      <c r="J567" s="54">
        <f>IF(D567="","",IFERROR(INDEX(CatTipo,MATCH(D567,CatNome,0)),"?"))</f>
        <v/>
      </c>
      <c r="K567" s="54">
        <f>IF(D567="","",IFERROR(INDEX(CatGrupo,MATCH(D567,CatNome,0)),"?"))</f>
        <v/>
      </c>
      <c r="L567" s="55">
        <f>IF(J567="Entrada",N(I567),IF(J567="Saída",-N(I567),0))</f>
        <v/>
      </c>
      <c r="M567" s="54">
        <f>IF(B567="",0,IF(H567="Previsto",IF(Visao="Realizado + previsto",1,0),1))</f>
        <v/>
      </c>
      <c r="N567" s="54">
        <f>IF(OR(B567="",H567&lt;&gt;"Previsto"),"",IF(B567&lt;TODAY(),"Atrasado",IF(B567&lt;=TODAY()+7,"Vence em 7 dias","A vencer")))</f>
        <v/>
      </c>
    </row>
    <row r="568">
      <c r="B568" s="51" t="n"/>
      <c r="C568" s="52" t="n"/>
      <c r="D568" s="52" t="n"/>
      <c r="E568" s="52" t="n"/>
      <c r="F568" s="52" t="n"/>
      <c r="G568" s="52" t="n"/>
      <c r="H568" s="52" t="n"/>
      <c r="I568" s="53" t="n"/>
      <c r="J568" s="54">
        <f>IF(D568="","",IFERROR(INDEX(CatTipo,MATCH(D568,CatNome,0)),"?"))</f>
        <v/>
      </c>
      <c r="K568" s="54">
        <f>IF(D568="","",IFERROR(INDEX(CatGrupo,MATCH(D568,CatNome,0)),"?"))</f>
        <v/>
      </c>
      <c r="L568" s="55">
        <f>IF(J568="Entrada",N(I568),IF(J568="Saída",-N(I568),0))</f>
        <v/>
      </c>
      <c r="M568" s="54">
        <f>IF(B568="",0,IF(H568="Previsto",IF(Visao="Realizado + previsto",1,0),1))</f>
        <v/>
      </c>
      <c r="N568" s="54">
        <f>IF(OR(B568="",H568&lt;&gt;"Previsto"),"",IF(B568&lt;TODAY(),"Atrasado",IF(B568&lt;=TODAY()+7,"Vence em 7 dias","A vencer")))</f>
        <v/>
      </c>
    </row>
    <row r="569">
      <c r="B569" s="51" t="n"/>
      <c r="C569" s="52" t="n"/>
      <c r="D569" s="52" t="n"/>
      <c r="E569" s="52" t="n"/>
      <c r="F569" s="52" t="n"/>
      <c r="G569" s="52" t="n"/>
      <c r="H569" s="52" t="n"/>
      <c r="I569" s="53" t="n"/>
      <c r="J569" s="54">
        <f>IF(D569="","",IFERROR(INDEX(CatTipo,MATCH(D569,CatNome,0)),"?"))</f>
        <v/>
      </c>
      <c r="K569" s="54">
        <f>IF(D569="","",IFERROR(INDEX(CatGrupo,MATCH(D569,CatNome,0)),"?"))</f>
        <v/>
      </c>
      <c r="L569" s="55">
        <f>IF(J569="Entrada",N(I569),IF(J569="Saída",-N(I569),0))</f>
        <v/>
      </c>
      <c r="M569" s="54">
        <f>IF(B569="",0,IF(H569="Previsto",IF(Visao="Realizado + previsto",1,0),1))</f>
        <v/>
      </c>
      <c r="N569" s="54">
        <f>IF(OR(B569="",H569&lt;&gt;"Previsto"),"",IF(B569&lt;TODAY(),"Atrasado",IF(B569&lt;=TODAY()+7,"Vence em 7 dias","A vencer")))</f>
        <v/>
      </c>
    </row>
    <row r="570">
      <c r="B570" s="51" t="n"/>
      <c r="C570" s="52" t="n"/>
      <c r="D570" s="52" t="n"/>
      <c r="E570" s="52" t="n"/>
      <c r="F570" s="52" t="n"/>
      <c r="G570" s="52" t="n"/>
      <c r="H570" s="52" t="n"/>
      <c r="I570" s="53" t="n"/>
      <c r="J570" s="54">
        <f>IF(D570="","",IFERROR(INDEX(CatTipo,MATCH(D570,CatNome,0)),"?"))</f>
        <v/>
      </c>
      <c r="K570" s="54">
        <f>IF(D570="","",IFERROR(INDEX(CatGrupo,MATCH(D570,CatNome,0)),"?"))</f>
        <v/>
      </c>
      <c r="L570" s="55">
        <f>IF(J570="Entrada",N(I570),IF(J570="Saída",-N(I570),0))</f>
        <v/>
      </c>
      <c r="M570" s="54">
        <f>IF(B570="",0,IF(H570="Previsto",IF(Visao="Realizado + previsto",1,0),1))</f>
        <v/>
      </c>
      <c r="N570" s="54">
        <f>IF(OR(B570="",H570&lt;&gt;"Previsto"),"",IF(B570&lt;TODAY(),"Atrasado",IF(B570&lt;=TODAY()+7,"Vence em 7 dias","A vencer")))</f>
        <v/>
      </c>
    </row>
    <row r="571">
      <c r="B571" s="51" t="n"/>
      <c r="C571" s="52" t="n"/>
      <c r="D571" s="52" t="n"/>
      <c r="E571" s="52" t="n"/>
      <c r="F571" s="52" t="n"/>
      <c r="G571" s="52" t="n"/>
      <c r="H571" s="52" t="n"/>
      <c r="I571" s="53" t="n"/>
      <c r="J571" s="54">
        <f>IF(D571="","",IFERROR(INDEX(CatTipo,MATCH(D571,CatNome,0)),"?"))</f>
        <v/>
      </c>
      <c r="K571" s="54">
        <f>IF(D571="","",IFERROR(INDEX(CatGrupo,MATCH(D571,CatNome,0)),"?"))</f>
        <v/>
      </c>
      <c r="L571" s="55">
        <f>IF(J571="Entrada",N(I571),IF(J571="Saída",-N(I571),0))</f>
        <v/>
      </c>
      <c r="M571" s="54">
        <f>IF(B571="",0,IF(H571="Previsto",IF(Visao="Realizado + previsto",1,0),1))</f>
        <v/>
      </c>
      <c r="N571" s="54">
        <f>IF(OR(B571="",H571&lt;&gt;"Previsto"),"",IF(B571&lt;TODAY(),"Atrasado",IF(B571&lt;=TODAY()+7,"Vence em 7 dias","A vencer")))</f>
        <v/>
      </c>
    </row>
    <row r="572">
      <c r="B572" s="51" t="n"/>
      <c r="C572" s="52" t="n"/>
      <c r="D572" s="52" t="n"/>
      <c r="E572" s="52" t="n"/>
      <c r="F572" s="52" t="n"/>
      <c r="G572" s="52" t="n"/>
      <c r="H572" s="52" t="n"/>
      <c r="I572" s="53" t="n"/>
      <c r="J572" s="54">
        <f>IF(D572="","",IFERROR(INDEX(CatTipo,MATCH(D572,CatNome,0)),"?"))</f>
        <v/>
      </c>
      <c r="K572" s="54">
        <f>IF(D572="","",IFERROR(INDEX(CatGrupo,MATCH(D572,CatNome,0)),"?"))</f>
        <v/>
      </c>
      <c r="L572" s="55">
        <f>IF(J572="Entrada",N(I572),IF(J572="Saída",-N(I572),0))</f>
        <v/>
      </c>
      <c r="M572" s="54">
        <f>IF(B572="",0,IF(H572="Previsto",IF(Visao="Realizado + previsto",1,0),1))</f>
        <v/>
      </c>
      <c r="N572" s="54">
        <f>IF(OR(B572="",H572&lt;&gt;"Previsto"),"",IF(B572&lt;TODAY(),"Atrasado",IF(B572&lt;=TODAY()+7,"Vence em 7 dias","A vencer")))</f>
        <v/>
      </c>
    </row>
    <row r="573">
      <c r="B573" s="51" t="n"/>
      <c r="C573" s="52" t="n"/>
      <c r="D573" s="52" t="n"/>
      <c r="E573" s="52" t="n"/>
      <c r="F573" s="52" t="n"/>
      <c r="G573" s="52" t="n"/>
      <c r="H573" s="52" t="n"/>
      <c r="I573" s="53" t="n"/>
      <c r="J573" s="54">
        <f>IF(D573="","",IFERROR(INDEX(CatTipo,MATCH(D573,CatNome,0)),"?"))</f>
        <v/>
      </c>
      <c r="K573" s="54">
        <f>IF(D573="","",IFERROR(INDEX(CatGrupo,MATCH(D573,CatNome,0)),"?"))</f>
        <v/>
      </c>
      <c r="L573" s="55">
        <f>IF(J573="Entrada",N(I573),IF(J573="Saída",-N(I573),0))</f>
        <v/>
      </c>
      <c r="M573" s="54">
        <f>IF(B573="",0,IF(H573="Previsto",IF(Visao="Realizado + previsto",1,0),1))</f>
        <v/>
      </c>
      <c r="N573" s="54">
        <f>IF(OR(B573="",H573&lt;&gt;"Previsto"),"",IF(B573&lt;TODAY(),"Atrasado",IF(B573&lt;=TODAY()+7,"Vence em 7 dias","A vencer")))</f>
        <v/>
      </c>
    </row>
    <row r="574">
      <c r="B574" s="51" t="n"/>
      <c r="C574" s="52" t="n"/>
      <c r="D574" s="52" t="n"/>
      <c r="E574" s="52" t="n"/>
      <c r="F574" s="52" t="n"/>
      <c r="G574" s="52" t="n"/>
      <c r="H574" s="52" t="n"/>
      <c r="I574" s="53" t="n"/>
      <c r="J574" s="54">
        <f>IF(D574="","",IFERROR(INDEX(CatTipo,MATCH(D574,CatNome,0)),"?"))</f>
        <v/>
      </c>
      <c r="K574" s="54">
        <f>IF(D574="","",IFERROR(INDEX(CatGrupo,MATCH(D574,CatNome,0)),"?"))</f>
        <v/>
      </c>
      <c r="L574" s="55">
        <f>IF(J574="Entrada",N(I574),IF(J574="Saída",-N(I574),0))</f>
        <v/>
      </c>
      <c r="M574" s="54">
        <f>IF(B574="",0,IF(H574="Previsto",IF(Visao="Realizado + previsto",1,0),1))</f>
        <v/>
      </c>
      <c r="N574" s="54">
        <f>IF(OR(B574="",H574&lt;&gt;"Previsto"),"",IF(B574&lt;TODAY(),"Atrasado",IF(B574&lt;=TODAY()+7,"Vence em 7 dias","A vencer")))</f>
        <v/>
      </c>
    </row>
    <row r="575">
      <c r="B575" s="51" t="n"/>
      <c r="C575" s="52" t="n"/>
      <c r="D575" s="52" t="n"/>
      <c r="E575" s="52" t="n"/>
      <c r="F575" s="52" t="n"/>
      <c r="G575" s="52" t="n"/>
      <c r="H575" s="52" t="n"/>
      <c r="I575" s="53" t="n"/>
      <c r="J575" s="54">
        <f>IF(D575="","",IFERROR(INDEX(CatTipo,MATCH(D575,CatNome,0)),"?"))</f>
        <v/>
      </c>
      <c r="K575" s="54">
        <f>IF(D575="","",IFERROR(INDEX(CatGrupo,MATCH(D575,CatNome,0)),"?"))</f>
        <v/>
      </c>
      <c r="L575" s="55">
        <f>IF(J575="Entrada",N(I575),IF(J575="Saída",-N(I575),0))</f>
        <v/>
      </c>
      <c r="M575" s="54">
        <f>IF(B575="",0,IF(H575="Previsto",IF(Visao="Realizado + previsto",1,0),1))</f>
        <v/>
      </c>
      <c r="N575" s="54">
        <f>IF(OR(B575="",H575&lt;&gt;"Previsto"),"",IF(B575&lt;TODAY(),"Atrasado",IF(B575&lt;=TODAY()+7,"Vence em 7 dias","A vencer")))</f>
        <v/>
      </c>
    </row>
    <row r="576">
      <c r="B576" s="51" t="n"/>
      <c r="C576" s="52" t="n"/>
      <c r="D576" s="52" t="n"/>
      <c r="E576" s="52" t="n"/>
      <c r="F576" s="52" t="n"/>
      <c r="G576" s="52" t="n"/>
      <c r="H576" s="52" t="n"/>
      <c r="I576" s="53" t="n"/>
      <c r="J576" s="54">
        <f>IF(D576="","",IFERROR(INDEX(CatTipo,MATCH(D576,CatNome,0)),"?"))</f>
        <v/>
      </c>
      <c r="K576" s="54">
        <f>IF(D576="","",IFERROR(INDEX(CatGrupo,MATCH(D576,CatNome,0)),"?"))</f>
        <v/>
      </c>
      <c r="L576" s="55">
        <f>IF(J576="Entrada",N(I576),IF(J576="Saída",-N(I576),0))</f>
        <v/>
      </c>
      <c r="M576" s="54">
        <f>IF(B576="",0,IF(H576="Previsto",IF(Visao="Realizado + previsto",1,0),1))</f>
        <v/>
      </c>
      <c r="N576" s="54">
        <f>IF(OR(B576="",H576&lt;&gt;"Previsto"),"",IF(B576&lt;TODAY(),"Atrasado",IF(B576&lt;=TODAY()+7,"Vence em 7 dias","A vencer")))</f>
        <v/>
      </c>
    </row>
    <row r="577">
      <c r="B577" s="51" t="n"/>
      <c r="C577" s="52" t="n"/>
      <c r="D577" s="52" t="n"/>
      <c r="E577" s="52" t="n"/>
      <c r="F577" s="52" t="n"/>
      <c r="G577" s="52" t="n"/>
      <c r="H577" s="52" t="n"/>
      <c r="I577" s="53" t="n"/>
      <c r="J577" s="54">
        <f>IF(D577="","",IFERROR(INDEX(CatTipo,MATCH(D577,CatNome,0)),"?"))</f>
        <v/>
      </c>
      <c r="K577" s="54">
        <f>IF(D577="","",IFERROR(INDEX(CatGrupo,MATCH(D577,CatNome,0)),"?"))</f>
        <v/>
      </c>
      <c r="L577" s="55">
        <f>IF(J577="Entrada",N(I577),IF(J577="Saída",-N(I577),0))</f>
        <v/>
      </c>
      <c r="M577" s="54">
        <f>IF(B577="",0,IF(H577="Previsto",IF(Visao="Realizado + previsto",1,0),1))</f>
        <v/>
      </c>
      <c r="N577" s="54">
        <f>IF(OR(B577="",H577&lt;&gt;"Previsto"),"",IF(B577&lt;TODAY(),"Atrasado",IF(B577&lt;=TODAY()+7,"Vence em 7 dias","A vencer")))</f>
        <v/>
      </c>
    </row>
    <row r="578">
      <c r="B578" s="51" t="n"/>
      <c r="C578" s="52" t="n"/>
      <c r="D578" s="52" t="n"/>
      <c r="E578" s="52" t="n"/>
      <c r="F578" s="52" t="n"/>
      <c r="G578" s="52" t="n"/>
      <c r="H578" s="52" t="n"/>
      <c r="I578" s="53" t="n"/>
      <c r="J578" s="54">
        <f>IF(D578="","",IFERROR(INDEX(CatTipo,MATCH(D578,CatNome,0)),"?"))</f>
        <v/>
      </c>
      <c r="K578" s="54">
        <f>IF(D578="","",IFERROR(INDEX(CatGrupo,MATCH(D578,CatNome,0)),"?"))</f>
        <v/>
      </c>
      <c r="L578" s="55">
        <f>IF(J578="Entrada",N(I578),IF(J578="Saída",-N(I578),0))</f>
        <v/>
      </c>
      <c r="M578" s="54">
        <f>IF(B578="",0,IF(H578="Previsto",IF(Visao="Realizado + previsto",1,0),1))</f>
        <v/>
      </c>
      <c r="N578" s="54">
        <f>IF(OR(B578="",H578&lt;&gt;"Previsto"),"",IF(B578&lt;TODAY(),"Atrasado",IF(B578&lt;=TODAY()+7,"Vence em 7 dias","A vencer")))</f>
        <v/>
      </c>
    </row>
    <row r="579">
      <c r="B579" s="51" t="n"/>
      <c r="C579" s="52" t="n"/>
      <c r="D579" s="52" t="n"/>
      <c r="E579" s="52" t="n"/>
      <c r="F579" s="52" t="n"/>
      <c r="G579" s="52" t="n"/>
      <c r="H579" s="52" t="n"/>
      <c r="I579" s="53" t="n"/>
      <c r="J579" s="54">
        <f>IF(D579="","",IFERROR(INDEX(CatTipo,MATCH(D579,CatNome,0)),"?"))</f>
        <v/>
      </c>
      <c r="K579" s="54">
        <f>IF(D579="","",IFERROR(INDEX(CatGrupo,MATCH(D579,CatNome,0)),"?"))</f>
        <v/>
      </c>
      <c r="L579" s="55">
        <f>IF(J579="Entrada",N(I579),IF(J579="Saída",-N(I579),0))</f>
        <v/>
      </c>
      <c r="M579" s="54">
        <f>IF(B579="",0,IF(H579="Previsto",IF(Visao="Realizado + previsto",1,0),1))</f>
        <v/>
      </c>
      <c r="N579" s="54">
        <f>IF(OR(B579="",H579&lt;&gt;"Previsto"),"",IF(B579&lt;TODAY(),"Atrasado",IF(B579&lt;=TODAY()+7,"Vence em 7 dias","A vencer")))</f>
        <v/>
      </c>
    </row>
    <row r="580">
      <c r="B580" s="51" t="n"/>
      <c r="C580" s="52" t="n"/>
      <c r="D580" s="52" t="n"/>
      <c r="E580" s="52" t="n"/>
      <c r="F580" s="52" t="n"/>
      <c r="G580" s="52" t="n"/>
      <c r="H580" s="52" t="n"/>
      <c r="I580" s="53" t="n"/>
      <c r="J580" s="54">
        <f>IF(D580="","",IFERROR(INDEX(CatTipo,MATCH(D580,CatNome,0)),"?"))</f>
        <v/>
      </c>
      <c r="K580" s="54">
        <f>IF(D580="","",IFERROR(INDEX(CatGrupo,MATCH(D580,CatNome,0)),"?"))</f>
        <v/>
      </c>
      <c r="L580" s="55">
        <f>IF(J580="Entrada",N(I580),IF(J580="Saída",-N(I580),0))</f>
        <v/>
      </c>
      <c r="M580" s="54">
        <f>IF(B580="",0,IF(H580="Previsto",IF(Visao="Realizado + previsto",1,0),1))</f>
        <v/>
      </c>
      <c r="N580" s="54">
        <f>IF(OR(B580="",H580&lt;&gt;"Previsto"),"",IF(B580&lt;TODAY(),"Atrasado",IF(B580&lt;=TODAY()+7,"Vence em 7 dias","A vencer")))</f>
        <v/>
      </c>
    </row>
    <row r="581">
      <c r="B581" s="51" t="n"/>
      <c r="C581" s="52" t="n"/>
      <c r="D581" s="52" t="n"/>
      <c r="E581" s="52" t="n"/>
      <c r="F581" s="52" t="n"/>
      <c r="G581" s="52" t="n"/>
      <c r="H581" s="52" t="n"/>
      <c r="I581" s="53" t="n"/>
      <c r="J581" s="54">
        <f>IF(D581="","",IFERROR(INDEX(CatTipo,MATCH(D581,CatNome,0)),"?"))</f>
        <v/>
      </c>
      <c r="K581" s="54">
        <f>IF(D581="","",IFERROR(INDEX(CatGrupo,MATCH(D581,CatNome,0)),"?"))</f>
        <v/>
      </c>
      <c r="L581" s="55">
        <f>IF(J581="Entrada",N(I581),IF(J581="Saída",-N(I581),0))</f>
        <v/>
      </c>
      <c r="M581" s="54">
        <f>IF(B581="",0,IF(H581="Previsto",IF(Visao="Realizado + previsto",1,0),1))</f>
        <v/>
      </c>
      <c r="N581" s="54">
        <f>IF(OR(B581="",H581&lt;&gt;"Previsto"),"",IF(B581&lt;TODAY(),"Atrasado",IF(B581&lt;=TODAY()+7,"Vence em 7 dias","A vencer")))</f>
        <v/>
      </c>
    </row>
    <row r="582">
      <c r="B582" s="51" t="n"/>
      <c r="C582" s="52" t="n"/>
      <c r="D582" s="52" t="n"/>
      <c r="E582" s="52" t="n"/>
      <c r="F582" s="52" t="n"/>
      <c r="G582" s="52" t="n"/>
      <c r="H582" s="52" t="n"/>
      <c r="I582" s="53" t="n"/>
      <c r="J582" s="54">
        <f>IF(D582="","",IFERROR(INDEX(CatTipo,MATCH(D582,CatNome,0)),"?"))</f>
        <v/>
      </c>
      <c r="K582" s="54">
        <f>IF(D582="","",IFERROR(INDEX(CatGrupo,MATCH(D582,CatNome,0)),"?"))</f>
        <v/>
      </c>
      <c r="L582" s="55">
        <f>IF(J582="Entrada",N(I582),IF(J582="Saída",-N(I582),0))</f>
        <v/>
      </c>
      <c r="M582" s="54">
        <f>IF(B582="",0,IF(H582="Previsto",IF(Visao="Realizado + previsto",1,0),1))</f>
        <v/>
      </c>
      <c r="N582" s="54">
        <f>IF(OR(B582="",H582&lt;&gt;"Previsto"),"",IF(B582&lt;TODAY(),"Atrasado",IF(B582&lt;=TODAY()+7,"Vence em 7 dias","A vencer")))</f>
        <v/>
      </c>
    </row>
    <row r="583">
      <c r="B583" s="51" t="n"/>
      <c r="C583" s="52" t="n"/>
      <c r="D583" s="52" t="n"/>
      <c r="E583" s="52" t="n"/>
      <c r="F583" s="52" t="n"/>
      <c r="G583" s="52" t="n"/>
      <c r="H583" s="52" t="n"/>
      <c r="I583" s="53" t="n"/>
      <c r="J583" s="54">
        <f>IF(D583="","",IFERROR(INDEX(CatTipo,MATCH(D583,CatNome,0)),"?"))</f>
        <v/>
      </c>
      <c r="K583" s="54">
        <f>IF(D583="","",IFERROR(INDEX(CatGrupo,MATCH(D583,CatNome,0)),"?"))</f>
        <v/>
      </c>
      <c r="L583" s="55">
        <f>IF(J583="Entrada",N(I583),IF(J583="Saída",-N(I583),0))</f>
        <v/>
      </c>
      <c r="M583" s="54">
        <f>IF(B583="",0,IF(H583="Previsto",IF(Visao="Realizado + previsto",1,0),1))</f>
        <v/>
      </c>
      <c r="N583" s="54">
        <f>IF(OR(B583="",H583&lt;&gt;"Previsto"),"",IF(B583&lt;TODAY(),"Atrasado",IF(B583&lt;=TODAY()+7,"Vence em 7 dias","A vencer")))</f>
        <v/>
      </c>
    </row>
    <row r="584">
      <c r="B584" s="51" t="n"/>
      <c r="C584" s="52" t="n"/>
      <c r="D584" s="52" t="n"/>
      <c r="E584" s="52" t="n"/>
      <c r="F584" s="52" t="n"/>
      <c r="G584" s="52" t="n"/>
      <c r="H584" s="52" t="n"/>
      <c r="I584" s="53" t="n"/>
      <c r="J584" s="54">
        <f>IF(D584="","",IFERROR(INDEX(CatTipo,MATCH(D584,CatNome,0)),"?"))</f>
        <v/>
      </c>
      <c r="K584" s="54">
        <f>IF(D584="","",IFERROR(INDEX(CatGrupo,MATCH(D584,CatNome,0)),"?"))</f>
        <v/>
      </c>
      <c r="L584" s="55">
        <f>IF(J584="Entrada",N(I584),IF(J584="Saída",-N(I584),0))</f>
        <v/>
      </c>
      <c r="M584" s="54">
        <f>IF(B584="",0,IF(H584="Previsto",IF(Visao="Realizado + previsto",1,0),1))</f>
        <v/>
      </c>
      <c r="N584" s="54">
        <f>IF(OR(B584="",H584&lt;&gt;"Previsto"),"",IF(B584&lt;TODAY(),"Atrasado",IF(B584&lt;=TODAY()+7,"Vence em 7 dias","A vencer")))</f>
        <v/>
      </c>
    </row>
    <row r="585">
      <c r="B585" s="51" t="n"/>
      <c r="C585" s="52" t="n"/>
      <c r="D585" s="52" t="n"/>
      <c r="E585" s="52" t="n"/>
      <c r="F585" s="52" t="n"/>
      <c r="G585" s="52" t="n"/>
      <c r="H585" s="52" t="n"/>
      <c r="I585" s="53" t="n"/>
      <c r="J585" s="54">
        <f>IF(D585="","",IFERROR(INDEX(CatTipo,MATCH(D585,CatNome,0)),"?"))</f>
        <v/>
      </c>
      <c r="K585" s="54">
        <f>IF(D585="","",IFERROR(INDEX(CatGrupo,MATCH(D585,CatNome,0)),"?"))</f>
        <v/>
      </c>
      <c r="L585" s="55">
        <f>IF(J585="Entrada",N(I585),IF(J585="Saída",-N(I585),0))</f>
        <v/>
      </c>
      <c r="M585" s="54">
        <f>IF(B585="",0,IF(H585="Previsto",IF(Visao="Realizado + previsto",1,0),1))</f>
        <v/>
      </c>
      <c r="N585" s="54">
        <f>IF(OR(B585="",H585&lt;&gt;"Previsto"),"",IF(B585&lt;TODAY(),"Atrasado",IF(B585&lt;=TODAY()+7,"Vence em 7 dias","A vencer")))</f>
        <v/>
      </c>
    </row>
    <row r="586">
      <c r="B586" s="51" t="n"/>
      <c r="C586" s="52" t="n"/>
      <c r="D586" s="52" t="n"/>
      <c r="E586" s="52" t="n"/>
      <c r="F586" s="52" t="n"/>
      <c r="G586" s="52" t="n"/>
      <c r="H586" s="52" t="n"/>
      <c r="I586" s="53" t="n"/>
      <c r="J586" s="54">
        <f>IF(D586="","",IFERROR(INDEX(CatTipo,MATCH(D586,CatNome,0)),"?"))</f>
        <v/>
      </c>
      <c r="K586" s="54">
        <f>IF(D586="","",IFERROR(INDEX(CatGrupo,MATCH(D586,CatNome,0)),"?"))</f>
        <v/>
      </c>
      <c r="L586" s="55">
        <f>IF(J586="Entrada",N(I586),IF(J586="Saída",-N(I586),0))</f>
        <v/>
      </c>
      <c r="M586" s="54">
        <f>IF(B586="",0,IF(H586="Previsto",IF(Visao="Realizado + previsto",1,0),1))</f>
        <v/>
      </c>
      <c r="N586" s="54">
        <f>IF(OR(B586="",H586&lt;&gt;"Previsto"),"",IF(B586&lt;TODAY(),"Atrasado",IF(B586&lt;=TODAY()+7,"Vence em 7 dias","A vencer")))</f>
        <v/>
      </c>
    </row>
    <row r="587">
      <c r="B587" s="51" t="n"/>
      <c r="C587" s="52" t="n"/>
      <c r="D587" s="52" t="n"/>
      <c r="E587" s="52" t="n"/>
      <c r="F587" s="52" t="n"/>
      <c r="G587" s="52" t="n"/>
      <c r="H587" s="52" t="n"/>
      <c r="I587" s="53" t="n"/>
      <c r="J587" s="54">
        <f>IF(D587="","",IFERROR(INDEX(CatTipo,MATCH(D587,CatNome,0)),"?"))</f>
        <v/>
      </c>
      <c r="K587" s="54">
        <f>IF(D587="","",IFERROR(INDEX(CatGrupo,MATCH(D587,CatNome,0)),"?"))</f>
        <v/>
      </c>
      <c r="L587" s="55">
        <f>IF(J587="Entrada",N(I587),IF(J587="Saída",-N(I587),0))</f>
        <v/>
      </c>
      <c r="M587" s="54">
        <f>IF(B587="",0,IF(H587="Previsto",IF(Visao="Realizado + previsto",1,0),1))</f>
        <v/>
      </c>
      <c r="N587" s="54">
        <f>IF(OR(B587="",H587&lt;&gt;"Previsto"),"",IF(B587&lt;TODAY(),"Atrasado",IF(B587&lt;=TODAY()+7,"Vence em 7 dias","A vencer")))</f>
        <v/>
      </c>
    </row>
    <row r="588">
      <c r="B588" s="51" t="n"/>
      <c r="C588" s="52" t="n"/>
      <c r="D588" s="52" t="n"/>
      <c r="E588" s="52" t="n"/>
      <c r="F588" s="52" t="n"/>
      <c r="G588" s="52" t="n"/>
      <c r="H588" s="52" t="n"/>
      <c r="I588" s="53" t="n"/>
      <c r="J588" s="54">
        <f>IF(D588="","",IFERROR(INDEX(CatTipo,MATCH(D588,CatNome,0)),"?"))</f>
        <v/>
      </c>
      <c r="K588" s="54">
        <f>IF(D588="","",IFERROR(INDEX(CatGrupo,MATCH(D588,CatNome,0)),"?"))</f>
        <v/>
      </c>
      <c r="L588" s="55">
        <f>IF(J588="Entrada",N(I588),IF(J588="Saída",-N(I588),0))</f>
        <v/>
      </c>
      <c r="M588" s="54">
        <f>IF(B588="",0,IF(H588="Previsto",IF(Visao="Realizado + previsto",1,0),1))</f>
        <v/>
      </c>
      <c r="N588" s="54">
        <f>IF(OR(B588="",H588&lt;&gt;"Previsto"),"",IF(B588&lt;TODAY(),"Atrasado",IF(B588&lt;=TODAY()+7,"Vence em 7 dias","A vencer")))</f>
        <v/>
      </c>
    </row>
    <row r="589">
      <c r="B589" s="51" t="n"/>
      <c r="C589" s="52" t="n"/>
      <c r="D589" s="52" t="n"/>
      <c r="E589" s="52" t="n"/>
      <c r="F589" s="52" t="n"/>
      <c r="G589" s="52" t="n"/>
      <c r="H589" s="52" t="n"/>
      <c r="I589" s="53" t="n"/>
      <c r="J589" s="54">
        <f>IF(D589="","",IFERROR(INDEX(CatTipo,MATCH(D589,CatNome,0)),"?"))</f>
        <v/>
      </c>
      <c r="K589" s="54">
        <f>IF(D589="","",IFERROR(INDEX(CatGrupo,MATCH(D589,CatNome,0)),"?"))</f>
        <v/>
      </c>
      <c r="L589" s="55">
        <f>IF(J589="Entrada",N(I589),IF(J589="Saída",-N(I589),0))</f>
        <v/>
      </c>
      <c r="M589" s="54">
        <f>IF(B589="",0,IF(H589="Previsto",IF(Visao="Realizado + previsto",1,0),1))</f>
        <v/>
      </c>
      <c r="N589" s="54">
        <f>IF(OR(B589="",H589&lt;&gt;"Previsto"),"",IF(B589&lt;TODAY(),"Atrasado",IF(B589&lt;=TODAY()+7,"Vence em 7 dias","A vencer")))</f>
        <v/>
      </c>
    </row>
    <row r="590">
      <c r="B590" s="51" t="n"/>
      <c r="C590" s="52" t="n"/>
      <c r="D590" s="52" t="n"/>
      <c r="E590" s="52" t="n"/>
      <c r="F590" s="52" t="n"/>
      <c r="G590" s="52" t="n"/>
      <c r="H590" s="52" t="n"/>
      <c r="I590" s="53" t="n"/>
      <c r="J590" s="54">
        <f>IF(D590="","",IFERROR(INDEX(CatTipo,MATCH(D590,CatNome,0)),"?"))</f>
        <v/>
      </c>
      <c r="K590" s="54">
        <f>IF(D590="","",IFERROR(INDEX(CatGrupo,MATCH(D590,CatNome,0)),"?"))</f>
        <v/>
      </c>
      <c r="L590" s="55">
        <f>IF(J590="Entrada",N(I590),IF(J590="Saída",-N(I590),0))</f>
        <v/>
      </c>
      <c r="M590" s="54">
        <f>IF(B590="",0,IF(H590="Previsto",IF(Visao="Realizado + previsto",1,0),1))</f>
        <v/>
      </c>
      <c r="N590" s="54">
        <f>IF(OR(B590="",H590&lt;&gt;"Previsto"),"",IF(B590&lt;TODAY(),"Atrasado",IF(B590&lt;=TODAY()+7,"Vence em 7 dias","A vencer")))</f>
        <v/>
      </c>
    </row>
    <row r="591">
      <c r="B591" s="51" t="n"/>
      <c r="C591" s="52" t="n"/>
      <c r="D591" s="52" t="n"/>
      <c r="E591" s="52" t="n"/>
      <c r="F591" s="52" t="n"/>
      <c r="G591" s="52" t="n"/>
      <c r="H591" s="52" t="n"/>
      <c r="I591" s="53" t="n"/>
      <c r="J591" s="54">
        <f>IF(D591="","",IFERROR(INDEX(CatTipo,MATCH(D591,CatNome,0)),"?"))</f>
        <v/>
      </c>
      <c r="K591" s="54">
        <f>IF(D591="","",IFERROR(INDEX(CatGrupo,MATCH(D591,CatNome,0)),"?"))</f>
        <v/>
      </c>
      <c r="L591" s="55">
        <f>IF(J591="Entrada",N(I591),IF(J591="Saída",-N(I591),0))</f>
        <v/>
      </c>
      <c r="M591" s="54">
        <f>IF(B591="",0,IF(H591="Previsto",IF(Visao="Realizado + previsto",1,0),1))</f>
        <v/>
      </c>
      <c r="N591" s="54">
        <f>IF(OR(B591="",H591&lt;&gt;"Previsto"),"",IF(B591&lt;TODAY(),"Atrasado",IF(B591&lt;=TODAY()+7,"Vence em 7 dias","A vencer")))</f>
        <v/>
      </c>
    </row>
    <row r="592">
      <c r="B592" s="51" t="n"/>
      <c r="C592" s="52" t="n"/>
      <c r="D592" s="52" t="n"/>
      <c r="E592" s="52" t="n"/>
      <c r="F592" s="52" t="n"/>
      <c r="G592" s="52" t="n"/>
      <c r="H592" s="52" t="n"/>
      <c r="I592" s="53" t="n"/>
      <c r="J592" s="54">
        <f>IF(D592="","",IFERROR(INDEX(CatTipo,MATCH(D592,CatNome,0)),"?"))</f>
        <v/>
      </c>
      <c r="K592" s="54">
        <f>IF(D592="","",IFERROR(INDEX(CatGrupo,MATCH(D592,CatNome,0)),"?"))</f>
        <v/>
      </c>
      <c r="L592" s="55">
        <f>IF(J592="Entrada",N(I592),IF(J592="Saída",-N(I592),0))</f>
        <v/>
      </c>
      <c r="M592" s="54">
        <f>IF(B592="",0,IF(H592="Previsto",IF(Visao="Realizado + previsto",1,0),1))</f>
        <v/>
      </c>
      <c r="N592" s="54">
        <f>IF(OR(B592="",H592&lt;&gt;"Previsto"),"",IF(B592&lt;TODAY(),"Atrasado",IF(B592&lt;=TODAY()+7,"Vence em 7 dias","A vencer")))</f>
        <v/>
      </c>
    </row>
    <row r="593">
      <c r="B593" s="51" t="n"/>
      <c r="C593" s="52" t="n"/>
      <c r="D593" s="52" t="n"/>
      <c r="E593" s="52" t="n"/>
      <c r="F593" s="52" t="n"/>
      <c r="G593" s="52" t="n"/>
      <c r="H593" s="52" t="n"/>
      <c r="I593" s="53" t="n"/>
      <c r="J593" s="54">
        <f>IF(D593="","",IFERROR(INDEX(CatTipo,MATCH(D593,CatNome,0)),"?"))</f>
        <v/>
      </c>
      <c r="K593" s="54">
        <f>IF(D593="","",IFERROR(INDEX(CatGrupo,MATCH(D593,CatNome,0)),"?"))</f>
        <v/>
      </c>
      <c r="L593" s="55">
        <f>IF(J593="Entrada",N(I593),IF(J593="Saída",-N(I593),0))</f>
        <v/>
      </c>
      <c r="M593" s="54">
        <f>IF(B593="",0,IF(H593="Previsto",IF(Visao="Realizado + previsto",1,0),1))</f>
        <v/>
      </c>
      <c r="N593" s="54">
        <f>IF(OR(B593="",H593&lt;&gt;"Previsto"),"",IF(B593&lt;TODAY(),"Atrasado",IF(B593&lt;=TODAY()+7,"Vence em 7 dias","A vencer")))</f>
        <v/>
      </c>
    </row>
    <row r="594">
      <c r="B594" s="51" t="n"/>
      <c r="C594" s="52" t="n"/>
      <c r="D594" s="52" t="n"/>
      <c r="E594" s="52" t="n"/>
      <c r="F594" s="52" t="n"/>
      <c r="G594" s="52" t="n"/>
      <c r="H594" s="52" t="n"/>
      <c r="I594" s="53" t="n"/>
      <c r="J594" s="54">
        <f>IF(D594="","",IFERROR(INDEX(CatTipo,MATCH(D594,CatNome,0)),"?"))</f>
        <v/>
      </c>
      <c r="K594" s="54">
        <f>IF(D594="","",IFERROR(INDEX(CatGrupo,MATCH(D594,CatNome,0)),"?"))</f>
        <v/>
      </c>
      <c r="L594" s="55">
        <f>IF(J594="Entrada",N(I594),IF(J594="Saída",-N(I594),0))</f>
        <v/>
      </c>
      <c r="M594" s="54">
        <f>IF(B594="",0,IF(H594="Previsto",IF(Visao="Realizado + previsto",1,0),1))</f>
        <v/>
      </c>
      <c r="N594" s="54">
        <f>IF(OR(B594="",H594&lt;&gt;"Previsto"),"",IF(B594&lt;TODAY(),"Atrasado",IF(B594&lt;=TODAY()+7,"Vence em 7 dias","A vencer")))</f>
        <v/>
      </c>
    </row>
    <row r="595">
      <c r="B595" s="51" t="n"/>
      <c r="C595" s="52" t="n"/>
      <c r="D595" s="52" t="n"/>
      <c r="E595" s="52" t="n"/>
      <c r="F595" s="52" t="n"/>
      <c r="G595" s="52" t="n"/>
      <c r="H595" s="52" t="n"/>
      <c r="I595" s="53" t="n"/>
      <c r="J595" s="54">
        <f>IF(D595="","",IFERROR(INDEX(CatTipo,MATCH(D595,CatNome,0)),"?"))</f>
        <v/>
      </c>
      <c r="K595" s="54">
        <f>IF(D595="","",IFERROR(INDEX(CatGrupo,MATCH(D595,CatNome,0)),"?"))</f>
        <v/>
      </c>
      <c r="L595" s="55">
        <f>IF(J595="Entrada",N(I595),IF(J595="Saída",-N(I595),0))</f>
        <v/>
      </c>
      <c r="M595" s="54">
        <f>IF(B595="",0,IF(H595="Previsto",IF(Visao="Realizado + previsto",1,0),1))</f>
        <v/>
      </c>
      <c r="N595" s="54">
        <f>IF(OR(B595="",H595&lt;&gt;"Previsto"),"",IF(B595&lt;TODAY(),"Atrasado",IF(B595&lt;=TODAY()+7,"Vence em 7 dias","A vencer")))</f>
        <v/>
      </c>
    </row>
    <row r="596">
      <c r="B596" s="51" t="n"/>
      <c r="C596" s="52" t="n"/>
      <c r="D596" s="52" t="n"/>
      <c r="E596" s="52" t="n"/>
      <c r="F596" s="52" t="n"/>
      <c r="G596" s="52" t="n"/>
      <c r="H596" s="52" t="n"/>
      <c r="I596" s="53" t="n"/>
      <c r="J596" s="54">
        <f>IF(D596="","",IFERROR(INDEX(CatTipo,MATCH(D596,CatNome,0)),"?"))</f>
        <v/>
      </c>
      <c r="K596" s="54">
        <f>IF(D596="","",IFERROR(INDEX(CatGrupo,MATCH(D596,CatNome,0)),"?"))</f>
        <v/>
      </c>
      <c r="L596" s="55">
        <f>IF(J596="Entrada",N(I596),IF(J596="Saída",-N(I596),0))</f>
        <v/>
      </c>
      <c r="M596" s="54">
        <f>IF(B596="",0,IF(H596="Previsto",IF(Visao="Realizado + previsto",1,0),1))</f>
        <v/>
      </c>
      <c r="N596" s="54">
        <f>IF(OR(B596="",H596&lt;&gt;"Previsto"),"",IF(B596&lt;TODAY(),"Atrasado",IF(B596&lt;=TODAY()+7,"Vence em 7 dias","A vencer")))</f>
        <v/>
      </c>
    </row>
    <row r="597">
      <c r="B597" s="51" t="n"/>
      <c r="C597" s="52" t="n"/>
      <c r="D597" s="52" t="n"/>
      <c r="E597" s="52" t="n"/>
      <c r="F597" s="52" t="n"/>
      <c r="G597" s="52" t="n"/>
      <c r="H597" s="52" t="n"/>
      <c r="I597" s="53" t="n"/>
      <c r="J597" s="54">
        <f>IF(D597="","",IFERROR(INDEX(CatTipo,MATCH(D597,CatNome,0)),"?"))</f>
        <v/>
      </c>
      <c r="K597" s="54">
        <f>IF(D597="","",IFERROR(INDEX(CatGrupo,MATCH(D597,CatNome,0)),"?"))</f>
        <v/>
      </c>
      <c r="L597" s="55">
        <f>IF(J597="Entrada",N(I597),IF(J597="Saída",-N(I597),0))</f>
        <v/>
      </c>
      <c r="M597" s="54">
        <f>IF(B597="",0,IF(H597="Previsto",IF(Visao="Realizado + previsto",1,0),1))</f>
        <v/>
      </c>
      <c r="N597" s="54">
        <f>IF(OR(B597="",H597&lt;&gt;"Previsto"),"",IF(B597&lt;TODAY(),"Atrasado",IF(B597&lt;=TODAY()+7,"Vence em 7 dias","A vencer")))</f>
        <v/>
      </c>
    </row>
    <row r="598">
      <c r="B598" s="51" t="n"/>
      <c r="C598" s="52" t="n"/>
      <c r="D598" s="52" t="n"/>
      <c r="E598" s="52" t="n"/>
      <c r="F598" s="52" t="n"/>
      <c r="G598" s="52" t="n"/>
      <c r="H598" s="52" t="n"/>
      <c r="I598" s="53" t="n"/>
      <c r="J598" s="54">
        <f>IF(D598="","",IFERROR(INDEX(CatTipo,MATCH(D598,CatNome,0)),"?"))</f>
        <v/>
      </c>
      <c r="K598" s="54">
        <f>IF(D598="","",IFERROR(INDEX(CatGrupo,MATCH(D598,CatNome,0)),"?"))</f>
        <v/>
      </c>
      <c r="L598" s="55">
        <f>IF(J598="Entrada",N(I598),IF(J598="Saída",-N(I598),0))</f>
        <v/>
      </c>
      <c r="M598" s="54">
        <f>IF(B598="",0,IF(H598="Previsto",IF(Visao="Realizado + previsto",1,0),1))</f>
        <v/>
      </c>
      <c r="N598" s="54">
        <f>IF(OR(B598="",H598&lt;&gt;"Previsto"),"",IF(B598&lt;TODAY(),"Atrasado",IF(B598&lt;=TODAY()+7,"Vence em 7 dias","A vencer")))</f>
        <v/>
      </c>
    </row>
    <row r="599">
      <c r="B599" s="51" t="n"/>
      <c r="C599" s="52" t="n"/>
      <c r="D599" s="52" t="n"/>
      <c r="E599" s="52" t="n"/>
      <c r="F599" s="52" t="n"/>
      <c r="G599" s="52" t="n"/>
      <c r="H599" s="52" t="n"/>
      <c r="I599" s="53" t="n"/>
      <c r="J599" s="54">
        <f>IF(D599="","",IFERROR(INDEX(CatTipo,MATCH(D599,CatNome,0)),"?"))</f>
        <v/>
      </c>
      <c r="K599" s="54">
        <f>IF(D599="","",IFERROR(INDEX(CatGrupo,MATCH(D599,CatNome,0)),"?"))</f>
        <v/>
      </c>
      <c r="L599" s="55">
        <f>IF(J599="Entrada",N(I599),IF(J599="Saída",-N(I599),0))</f>
        <v/>
      </c>
      <c r="M599" s="54">
        <f>IF(B599="",0,IF(H599="Previsto",IF(Visao="Realizado + previsto",1,0),1))</f>
        <v/>
      </c>
      <c r="N599" s="54">
        <f>IF(OR(B599="",H599&lt;&gt;"Previsto"),"",IF(B599&lt;TODAY(),"Atrasado",IF(B599&lt;=TODAY()+7,"Vence em 7 dias","A vencer")))</f>
        <v/>
      </c>
    </row>
    <row r="600">
      <c r="B600" s="51" t="n"/>
      <c r="C600" s="52" t="n"/>
      <c r="D600" s="52" t="n"/>
      <c r="E600" s="52" t="n"/>
      <c r="F600" s="52" t="n"/>
      <c r="G600" s="52" t="n"/>
      <c r="H600" s="52" t="n"/>
      <c r="I600" s="53" t="n"/>
      <c r="J600" s="54">
        <f>IF(D600="","",IFERROR(INDEX(CatTipo,MATCH(D600,CatNome,0)),"?"))</f>
        <v/>
      </c>
      <c r="K600" s="54">
        <f>IF(D600="","",IFERROR(INDEX(CatGrupo,MATCH(D600,CatNome,0)),"?"))</f>
        <v/>
      </c>
      <c r="L600" s="55">
        <f>IF(J600="Entrada",N(I600),IF(J600="Saída",-N(I600),0))</f>
        <v/>
      </c>
      <c r="M600" s="54">
        <f>IF(B600="",0,IF(H600="Previsto",IF(Visao="Realizado + previsto",1,0),1))</f>
        <v/>
      </c>
      <c r="N600" s="54">
        <f>IF(OR(B600="",H600&lt;&gt;"Previsto"),"",IF(B600&lt;TODAY(),"Atrasado",IF(B600&lt;=TODAY()+7,"Vence em 7 dias","A vencer")))</f>
        <v/>
      </c>
    </row>
    <row r="601">
      <c r="B601" s="51" t="n"/>
      <c r="C601" s="52" t="n"/>
      <c r="D601" s="52" t="n"/>
      <c r="E601" s="52" t="n"/>
      <c r="F601" s="52" t="n"/>
      <c r="G601" s="52" t="n"/>
      <c r="H601" s="52" t="n"/>
      <c r="I601" s="53" t="n"/>
      <c r="J601" s="54">
        <f>IF(D601="","",IFERROR(INDEX(CatTipo,MATCH(D601,CatNome,0)),"?"))</f>
        <v/>
      </c>
      <c r="K601" s="54">
        <f>IF(D601="","",IFERROR(INDEX(CatGrupo,MATCH(D601,CatNome,0)),"?"))</f>
        <v/>
      </c>
      <c r="L601" s="55">
        <f>IF(J601="Entrada",N(I601),IF(J601="Saída",-N(I601),0))</f>
        <v/>
      </c>
      <c r="M601" s="54">
        <f>IF(B601="",0,IF(H601="Previsto",IF(Visao="Realizado + previsto",1,0),1))</f>
        <v/>
      </c>
      <c r="N601" s="54">
        <f>IF(OR(B601="",H601&lt;&gt;"Previsto"),"",IF(B601&lt;TODAY(),"Atrasado",IF(B601&lt;=TODAY()+7,"Vence em 7 dias","A vencer")))</f>
        <v/>
      </c>
    </row>
    <row r="602">
      <c r="B602" s="51" t="n"/>
      <c r="C602" s="52" t="n"/>
      <c r="D602" s="52" t="n"/>
      <c r="E602" s="52" t="n"/>
      <c r="F602" s="52" t="n"/>
      <c r="G602" s="52" t="n"/>
      <c r="H602" s="52" t="n"/>
      <c r="I602" s="53" t="n"/>
      <c r="J602" s="54">
        <f>IF(D602="","",IFERROR(INDEX(CatTipo,MATCH(D602,CatNome,0)),"?"))</f>
        <v/>
      </c>
      <c r="K602" s="54">
        <f>IF(D602="","",IFERROR(INDEX(CatGrupo,MATCH(D602,CatNome,0)),"?"))</f>
        <v/>
      </c>
      <c r="L602" s="55">
        <f>IF(J602="Entrada",N(I602),IF(J602="Saída",-N(I602),0))</f>
        <v/>
      </c>
      <c r="M602" s="54">
        <f>IF(B602="",0,IF(H602="Previsto",IF(Visao="Realizado + previsto",1,0),1))</f>
        <v/>
      </c>
      <c r="N602" s="54">
        <f>IF(OR(B602="",H602&lt;&gt;"Previsto"),"",IF(B602&lt;TODAY(),"Atrasado",IF(B602&lt;=TODAY()+7,"Vence em 7 dias","A vencer")))</f>
        <v/>
      </c>
    </row>
    <row r="603">
      <c r="B603" s="51" t="n"/>
      <c r="C603" s="52" t="n"/>
      <c r="D603" s="52" t="n"/>
      <c r="E603" s="52" t="n"/>
      <c r="F603" s="52" t="n"/>
      <c r="G603" s="52" t="n"/>
      <c r="H603" s="52" t="n"/>
      <c r="I603" s="53" t="n"/>
      <c r="J603" s="54">
        <f>IF(D603="","",IFERROR(INDEX(CatTipo,MATCH(D603,CatNome,0)),"?"))</f>
        <v/>
      </c>
      <c r="K603" s="54">
        <f>IF(D603="","",IFERROR(INDEX(CatGrupo,MATCH(D603,CatNome,0)),"?"))</f>
        <v/>
      </c>
      <c r="L603" s="55">
        <f>IF(J603="Entrada",N(I603),IF(J603="Saída",-N(I603),0))</f>
        <v/>
      </c>
      <c r="M603" s="54">
        <f>IF(B603="",0,IF(H603="Previsto",IF(Visao="Realizado + previsto",1,0),1))</f>
        <v/>
      </c>
      <c r="N603" s="54">
        <f>IF(OR(B603="",H603&lt;&gt;"Previsto"),"",IF(B603&lt;TODAY(),"Atrasado",IF(B603&lt;=TODAY()+7,"Vence em 7 dias","A vencer")))</f>
        <v/>
      </c>
    </row>
    <row r="604">
      <c r="B604" s="51" t="n"/>
      <c r="C604" s="52" t="n"/>
      <c r="D604" s="52" t="n"/>
      <c r="E604" s="52" t="n"/>
      <c r="F604" s="52" t="n"/>
      <c r="G604" s="52" t="n"/>
      <c r="H604" s="52" t="n"/>
      <c r="I604" s="53" t="n"/>
      <c r="J604" s="54">
        <f>IF(D604="","",IFERROR(INDEX(CatTipo,MATCH(D604,CatNome,0)),"?"))</f>
        <v/>
      </c>
      <c r="K604" s="54">
        <f>IF(D604="","",IFERROR(INDEX(CatGrupo,MATCH(D604,CatNome,0)),"?"))</f>
        <v/>
      </c>
      <c r="L604" s="55">
        <f>IF(J604="Entrada",N(I604),IF(J604="Saída",-N(I604),0))</f>
        <v/>
      </c>
      <c r="M604" s="54">
        <f>IF(B604="",0,IF(H604="Previsto",IF(Visao="Realizado + previsto",1,0),1))</f>
        <v/>
      </c>
      <c r="N604" s="54">
        <f>IF(OR(B604="",H604&lt;&gt;"Previsto"),"",IF(B604&lt;TODAY(),"Atrasado",IF(B604&lt;=TODAY()+7,"Vence em 7 dias","A vencer")))</f>
        <v/>
      </c>
    </row>
    <row r="605">
      <c r="B605" s="51" t="n"/>
      <c r="C605" s="52" t="n"/>
      <c r="D605" s="52" t="n"/>
      <c r="E605" s="52" t="n"/>
      <c r="F605" s="52" t="n"/>
      <c r="G605" s="52" t="n"/>
      <c r="H605" s="52" t="n"/>
      <c r="I605" s="53" t="n"/>
      <c r="J605" s="54">
        <f>IF(D605="","",IFERROR(INDEX(CatTipo,MATCH(D605,CatNome,0)),"?"))</f>
        <v/>
      </c>
      <c r="K605" s="54">
        <f>IF(D605="","",IFERROR(INDEX(CatGrupo,MATCH(D605,CatNome,0)),"?"))</f>
        <v/>
      </c>
      <c r="L605" s="55">
        <f>IF(J605="Entrada",N(I605),IF(J605="Saída",-N(I605),0))</f>
        <v/>
      </c>
      <c r="M605" s="54">
        <f>IF(B605="",0,IF(H605="Previsto",IF(Visao="Realizado + previsto",1,0),1))</f>
        <v/>
      </c>
      <c r="N605" s="54">
        <f>IF(OR(B605="",H605&lt;&gt;"Previsto"),"",IF(B605&lt;TODAY(),"Atrasado",IF(B605&lt;=TODAY()+7,"Vence em 7 dias","A vencer")))</f>
        <v/>
      </c>
    </row>
    <row r="606">
      <c r="B606" s="51" t="n"/>
      <c r="C606" s="52" t="n"/>
      <c r="D606" s="52" t="n"/>
      <c r="E606" s="52" t="n"/>
      <c r="F606" s="52" t="n"/>
      <c r="G606" s="52" t="n"/>
      <c r="H606" s="52" t="n"/>
      <c r="I606" s="53" t="n"/>
      <c r="J606" s="54">
        <f>IF(D606="","",IFERROR(INDEX(CatTipo,MATCH(D606,CatNome,0)),"?"))</f>
        <v/>
      </c>
      <c r="K606" s="54">
        <f>IF(D606="","",IFERROR(INDEX(CatGrupo,MATCH(D606,CatNome,0)),"?"))</f>
        <v/>
      </c>
      <c r="L606" s="55">
        <f>IF(J606="Entrada",N(I606),IF(J606="Saída",-N(I606),0))</f>
        <v/>
      </c>
      <c r="M606" s="54">
        <f>IF(B606="",0,IF(H606="Previsto",IF(Visao="Realizado + previsto",1,0),1))</f>
        <v/>
      </c>
      <c r="N606" s="54">
        <f>IF(OR(B606="",H606&lt;&gt;"Previsto"),"",IF(B606&lt;TODAY(),"Atrasado",IF(B606&lt;=TODAY()+7,"Vence em 7 dias","A vencer")))</f>
        <v/>
      </c>
    </row>
    <row r="607">
      <c r="B607" s="51" t="n"/>
      <c r="C607" s="52" t="n"/>
      <c r="D607" s="52" t="n"/>
      <c r="E607" s="52" t="n"/>
      <c r="F607" s="52" t="n"/>
      <c r="G607" s="52" t="n"/>
      <c r="H607" s="52" t="n"/>
      <c r="I607" s="53" t="n"/>
      <c r="J607" s="54">
        <f>IF(D607="","",IFERROR(INDEX(CatTipo,MATCH(D607,CatNome,0)),"?"))</f>
        <v/>
      </c>
      <c r="K607" s="54">
        <f>IF(D607="","",IFERROR(INDEX(CatGrupo,MATCH(D607,CatNome,0)),"?"))</f>
        <v/>
      </c>
      <c r="L607" s="55">
        <f>IF(J607="Entrada",N(I607),IF(J607="Saída",-N(I607),0))</f>
        <v/>
      </c>
      <c r="M607" s="54">
        <f>IF(B607="",0,IF(H607="Previsto",IF(Visao="Realizado + previsto",1,0),1))</f>
        <v/>
      </c>
      <c r="N607" s="54">
        <f>IF(OR(B607="",H607&lt;&gt;"Previsto"),"",IF(B607&lt;TODAY(),"Atrasado",IF(B607&lt;=TODAY()+7,"Vence em 7 dias","A vencer")))</f>
        <v/>
      </c>
    </row>
    <row r="608">
      <c r="B608" s="51" t="n"/>
      <c r="C608" s="52" t="n"/>
      <c r="D608" s="52" t="n"/>
      <c r="E608" s="52" t="n"/>
      <c r="F608" s="52" t="n"/>
      <c r="G608" s="52" t="n"/>
      <c r="H608" s="52" t="n"/>
      <c r="I608" s="53" t="n"/>
      <c r="J608" s="54">
        <f>IF(D608="","",IFERROR(INDEX(CatTipo,MATCH(D608,CatNome,0)),"?"))</f>
        <v/>
      </c>
      <c r="K608" s="54">
        <f>IF(D608="","",IFERROR(INDEX(CatGrupo,MATCH(D608,CatNome,0)),"?"))</f>
        <v/>
      </c>
      <c r="L608" s="55">
        <f>IF(J608="Entrada",N(I608),IF(J608="Saída",-N(I608),0))</f>
        <v/>
      </c>
      <c r="M608" s="54">
        <f>IF(B608="",0,IF(H608="Previsto",IF(Visao="Realizado + previsto",1,0),1))</f>
        <v/>
      </c>
      <c r="N608" s="54">
        <f>IF(OR(B608="",H608&lt;&gt;"Previsto"),"",IF(B608&lt;TODAY(),"Atrasado",IF(B608&lt;=TODAY()+7,"Vence em 7 dias","A vencer")))</f>
        <v/>
      </c>
    </row>
    <row r="609">
      <c r="B609" s="51" t="n"/>
      <c r="C609" s="52" t="n"/>
      <c r="D609" s="52" t="n"/>
      <c r="E609" s="52" t="n"/>
      <c r="F609" s="52" t="n"/>
      <c r="G609" s="52" t="n"/>
      <c r="H609" s="52" t="n"/>
      <c r="I609" s="53" t="n"/>
      <c r="J609" s="54">
        <f>IF(D609="","",IFERROR(INDEX(CatTipo,MATCH(D609,CatNome,0)),"?"))</f>
        <v/>
      </c>
      <c r="K609" s="54">
        <f>IF(D609="","",IFERROR(INDEX(CatGrupo,MATCH(D609,CatNome,0)),"?"))</f>
        <v/>
      </c>
      <c r="L609" s="55">
        <f>IF(J609="Entrada",N(I609),IF(J609="Saída",-N(I609),0))</f>
        <v/>
      </c>
      <c r="M609" s="54">
        <f>IF(B609="",0,IF(H609="Previsto",IF(Visao="Realizado + previsto",1,0),1))</f>
        <v/>
      </c>
      <c r="N609" s="54">
        <f>IF(OR(B609="",H609&lt;&gt;"Previsto"),"",IF(B609&lt;TODAY(),"Atrasado",IF(B609&lt;=TODAY()+7,"Vence em 7 dias","A vencer")))</f>
        <v/>
      </c>
    </row>
    <row r="610">
      <c r="B610" s="51" t="n"/>
      <c r="C610" s="52" t="n"/>
      <c r="D610" s="52" t="n"/>
      <c r="E610" s="52" t="n"/>
      <c r="F610" s="52" t="n"/>
      <c r="G610" s="52" t="n"/>
      <c r="H610" s="52" t="n"/>
      <c r="I610" s="53" t="n"/>
      <c r="J610" s="54">
        <f>IF(D610="","",IFERROR(INDEX(CatTipo,MATCH(D610,CatNome,0)),"?"))</f>
        <v/>
      </c>
      <c r="K610" s="54">
        <f>IF(D610="","",IFERROR(INDEX(CatGrupo,MATCH(D610,CatNome,0)),"?"))</f>
        <v/>
      </c>
      <c r="L610" s="55">
        <f>IF(J610="Entrada",N(I610),IF(J610="Saída",-N(I610),0))</f>
        <v/>
      </c>
      <c r="M610" s="54">
        <f>IF(B610="",0,IF(H610="Previsto",IF(Visao="Realizado + previsto",1,0),1))</f>
        <v/>
      </c>
      <c r="N610" s="54">
        <f>IF(OR(B610="",H610&lt;&gt;"Previsto"),"",IF(B610&lt;TODAY(),"Atrasado",IF(B610&lt;=TODAY()+7,"Vence em 7 dias","A vencer")))</f>
        <v/>
      </c>
    </row>
    <row r="611">
      <c r="B611" s="51" t="n"/>
      <c r="C611" s="52" t="n"/>
      <c r="D611" s="52" t="n"/>
      <c r="E611" s="52" t="n"/>
      <c r="F611" s="52" t="n"/>
      <c r="G611" s="52" t="n"/>
      <c r="H611" s="52" t="n"/>
      <c r="I611" s="53" t="n"/>
      <c r="J611" s="54">
        <f>IF(D611="","",IFERROR(INDEX(CatTipo,MATCH(D611,CatNome,0)),"?"))</f>
        <v/>
      </c>
      <c r="K611" s="54">
        <f>IF(D611="","",IFERROR(INDEX(CatGrupo,MATCH(D611,CatNome,0)),"?"))</f>
        <v/>
      </c>
      <c r="L611" s="55">
        <f>IF(J611="Entrada",N(I611),IF(J611="Saída",-N(I611),0))</f>
        <v/>
      </c>
      <c r="M611" s="54">
        <f>IF(B611="",0,IF(H611="Previsto",IF(Visao="Realizado + previsto",1,0),1))</f>
        <v/>
      </c>
      <c r="N611" s="54">
        <f>IF(OR(B611="",H611&lt;&gt;"Previsto"),"",IF(B611&lt;TODAY(),"Atrasado",IF(B611&lt;=TODAY()+7,"Vence em 7 dias","A vencer")))</f>
        <v/>
      </c>
    </row>
    <row r="612">
      <c r="B612" s="51" t="n"/>
      <c r="C612" s="52" t="n"/>
      <c r="D612" s="52" t="n"/>
      <c r="E612" s="52" t="n"/>
      <c r="F612" s="52" t="n"/>
      <c r="G612" s="52" t="n"/>
      <c r="H612" s="52" t="n"/>
      <c r="I612" s="53" t="n"/>
      <c r="J612" s="54">
        <f>IF(D612="","",IFERROR(INDEX(CatTipo,MATCH(D612,CatNome,0)),"?"))</f>
        <v/>
      </c>
      <c r="K612" s="54">
        <f>IF(D612="","",IFERROR(INDEX(CatGrupo,MATCH(D612,CatNome,0)),"?"))</f>
        <v/>
      </c>
      <c r="L612" s="55">
        <f>IF(J612="Entrada",N(I612),IF(J612="Saída",-N(I612),0))</f>
        <v/>
      </c>
      <c r="M612" s="54">
        <f>IF(B612="",0,IF(H612="Previsto",IF(Visao="Realizado + previsto",1,0),1))</f>
        <v/>
      </c>
      <c r="N612" s="54">
        <f>IF(OR(B612="",H612&lt;&gt;"Previsto"),"",IF(B612&lt;TODAY(),"Atrasado",IF(B612&lt;=TODAY()+7,"Vence em 7 dias","A vencer")))</f>
        <v/>
      </c>
    </row>
    <row r="613">
      <c r="B613" s="51" t="n"/>
      <c r="C613" s="52" t="n"/>
      <c r="D613" s="52" t="n"/>
      <c r="E613" s="52" t="n"/>
      <c r="F613" s="52" t="n"/>
      <c r="G613" s="52" t="n"/>
      <c r="H613" s="52" t="n"/>
      <c r="I613" s="53" t="n"/>
      <c r="J613" s="54">
        <f>IF(D613="","",IFERROR(INDEX(CatTipo,MATCH(D613,CatNome,0)),"?"))</f>
        <v/>
      </c>
      <c r="K613" s="54">
        <f>IF(D613="","",IFERROR(INDEX(CatGrupo,MATCH(D613,CatNome,0)),"?"))</f>
        <v/>
      </c>
      <c r="L613" s="55">
        <f>IF(J613="Entrada",N(I613),IF(J613="Saída",-N(I613),0))</f>
        <v/>
      </c>
      <c r="M613" s="54">
        <f>IF(B613="",0,IF(H613="Previsto",IF(Visao="Realizado + previsto",1,0),1))</f>
        <v/>
      </c>
      <c r="N613" s="54">
        <f>IF(OR(B613="",H613&lt;&gt;"Previsto"),"",IF(B613&lt;TODAY(),"Atrasado",IF(B613&lt;=TODAY()+7,"Vence em 7 dias","A vencer")))</f>
        <v/>
      </c>
    </row>
    <row r="614">
      <c r="B614" s="51" t="n"/>
      <c r="C614" s="52" t="n"/>
      <c r="D614" s="52" t="n"/>
      <c r="E614" s="52" t="n"/>
      <c r="F614" s="52" t="n"/>
      <c r="G614" s="52" t="n"/>
      <c r="H614" s="52" t="n"/>
      <c r="I614" s="53" t="n"/>
      <c r="J614" s="54">
        <f>IF(D614="","",IFERROR(INDEX(CatTipo,MATCH(D614,CatNome,0)),"?"))</f>
        <v/>
      </c>
      <c r="K614" s="54">
        <f>IF(D614="","",IFERROR(INDEX(CatGrupo,MATCH(D614,CatNome,0)),"?"))</f>
        <v/>
      </c>
      <c r="L614" s="55">
        <f>IF(J614="Entrada",N(I614),IF(J614="Saída",-N(I614),0))</f>
        <v/>
      </c>
      <c r="M614" s="54">
        <f>IF(B614="",0,IF(H614="Previsto",IF(Visao="Realizado + previsto",1,0),1))</f>
        <v/>
      </c>
      <c r="N614" s="54">
        <f>IF(OR(B614="",H614&lt;&gt;"Previsto"),"",IF(B614&lt;TODAY(),"Atrasado",IF(B614&lt;=TODAY()+7,"Vence em 7 dias","A vencer")))</f>
        <v/>
      </c>
    </row>
    <row r="615">
      <c r="B615" s="51" t="n"/>
      <c r="C615" s="52" t="n"/>
      <c r="D615" s="52" t="n"/>
      <c r="E615" s="52" t="n"/>
      <c r="F615" s="52" t="n"/>
      <c r="G615" s="52" t="n"/>
      <c r="H615" s="52" t="n"/>
      <c r="I615" s="53" t="n"/>
      <c r="J615" s="54">
        <f>IF(D615="","",IFERROR(INDEX(CatTipo,MATCH(D615,CatNome,0)),"?"))</f>
        <v/>
      </c>
      <c r="K615" s="54">
        <f>IF(D615="","",IFERROR(INDEX(CatGrupo,MATCH(D615,CatNome,0)),"?"))</f>
        <v/>
      </c>
      <c r="L615" s="55">
        <f>IF(J615="Entrada",N(I615),IF(J615="Saída",-N(I615),0))</f>
        <v/>
      </c>
      <c r="M615" s="54">
        <f>IF(B615="",0,IF(H615="Previsto",IF(Visao="Realizado + previsto",1,0),1))</f>
        <v/>
      </c>
      <c r="N615" s="54">
        <f>IF(OR(B615="",H615&lt;&gt;"Previsto"),"",IF(B615&lt;TODAY(),"Atrasado",IF(B615&lt;=TODAY()+7,"Vence em 7 dias","A vencer")))</f>
        <v/>
      </c>
    </row>
    <row r="616">
      <c r="B616" s="51" t="n"/>
      <c r="C616" s="52" t="n"/>
      <c r="D616" s="52" t="n"/>
      <c r="E616" s="52" t="n"/>
      <c r="F616" s="52" t="n"/>
      <c r="G616" s="52" t="n"/>
      <c r="H616" s="52" t="n"/>
      <c r="I616" s="53" t="n"/>
      <c r="J616" s="54">
        <f>IF(D616="","",IFERROR(INDEX(CatTipo,MATCH(D616,CatNome,0)),"?"))</f>
        <v/>
      </c>
      <c r="K616" s="54">
        <f>IF(D616="","",IFERROR(INDEX(CatGrupo,MATCH(D616,CatNome,0)),"?"))</f>
        <v/>
      </c>
      <c r="L616" s="55">
        <f>IF(J616="Entrada",N(I616),IF(J616="Saída",-N(I616),0))</f>
        <v/>
      </c>
      <c r="M616" s="54">
        <f>IF(B616="",0,IF(H616="Previsto",IF(Visao="Realizado + previsto",1,0),1))</f>
        <v/>
      </c>
      <c r="N616" s="54">
        <f>IF(OR(B616="",H616&lt;&gt;"Previsto"),"",IF(B616&lt;TODAY(),"Atrasado",IF(B616&lt;=TODAY()+7,"Vence em 7 dias","A vencer")))</f>
        <v/>
      </c>
    </row>
    <row r="617">
      <c r="B617" s="51" t="n"/>
      <c r="C617" s="52" t="n"/>
      <c r="D617" s="52" t="n"/>
      <c r="E617" s="52" t="n"/>
      <c r="F617" s="52" t="n"/>
      <c r="G617" s="52" t="n"/>
      <c r="H617" s="52" t="n"/>
      <c r="I617" s="53" t="n"/>
      <c r="J617" s="54">
        <f>IF(D617="","",IFERROR(INDEX(CatTipo,MATCH(D617,CatNome,0)),"?"))</f>
        <v/>
      </c>
      <c r="K617" s="54">
        <f>IF(D617="","",IFERROR(INDEX(CatGrupo,MATCH(D617,CatNome,0)),"?"))</f>
        <v/>
      </c>
      <c r="L617" s="55">
        <f>IF(J617="Entrada",N(I617),IF(J617="Saída",-N(I617),0))</f>
        <v/>
      </c>
      <c r="M617" s="54">
        <f>IF(B617="",0,IF(H617="Previsto",IF(Visao="Realizado + previsto",1,0),1))</f>
        <v/>
      </c>
      <c r="N617" s="54">
        <f>IF(OR(B617="",H617&lt;&gt;"Previsto"),"",IF(B617&lt;TODAY(),"Atrasado",IF(B617&lt;=TODAY()+7,"Vence em 7 dias","A vencer")))</f>
        <v/>
      </c>
    </row>
    <row r="618">
      <c r="B618" s="51" t="n"/>
      <c r="C618" s="52" t="n"/>
      <c r="D618" s="52" t="n"/>
      <c r="E618" s="52" t="n"/>
      <c r="F618" s="52" t="n"/>
      <c r="G618" s="52" t="n"/>
      <c r="H618" s="52" t="n"/>
      <c r="I618" s="53" t="n"/>
      <c r="J618" s="54">
        <f>IF(D618="","",IFERROR(INDEX(CatTipo,MATCH(D618,CatNome,0)),"?"))</f>
        <v/>
      </c>
      <c r="K618" s="54">
        <f>IF(D618="","",IFERROR(INDEX(CatGrupo,MATCH(D618,CatNome,0)),"?"))</f>
        <v/>
      </c>
      <c r="L618" s="55">
        <f>IF(J618="Entrada",N(I618),IF(J618="Saída",-N(I618),0))</f>
        <v/>
      </c>
      <c r="M618" s="54">
        <f>IF(B618="",0,IF(H618="Previsto",IF(Visao="Realizado + previsto",1,0),1))</f>
        <v/>
      </c>
      <c r="N618" s="54">
        <f>IF(OR(B618="",H618&lt;&gt;"Previsto"),"",IF(B618&lt;TODAY(),"Atrasado",IF(B618&lt;=TODAY()+7,"Vence em 7 dias","A vencer")))</f>
        <v/>
      </c>
    </row>
    <row r="619">
      <c r="B619" s="51" t="n"/>
      <c r="C619" s="52" t="n"/>
      <c r="D619" s="52" t="n"/>
      <c r="E619" s="52" t="n"/>
      <c r="F619" s="52" t="n"/>
      <c r="G619" s="52" t="n"/>
      <c r="H619" s="52" t="n"/>
      <c r="I619" s="53" t="n"/>
      <c r="J619" s="54">
        <f>IF(D619="","",IFERROR(INDEX(CatTipo,MATCH(D619,CatNome,0)),"?"))</f>
        <v/>
      </c>
      <c r="K619" s="54">
        <f>IF(D619="","",IFERROR(INDEX(CatGrupo,MATCH(D619,CatNome,0)),"?"))</f>
        <v/>
      </c>
      <c r="L619" s="55">
        <f>IF(J619="Entrada",N(I619),IF(J619="Saída",-N(I619),0))</f>
        <v/>
      </c>
      <c r="M619" s="54">
        <f>IF(B619="",0,IF(H619="Previsto",IF(Visao="Realizado + previsto",1,0),1))</f>
        <v/>
      </c>
      <c r="N619" s="54">
        <f>IF(OR(B619="",H619&lt;&gt;"Previsto"),"",IF(B619&lt;TODAY(),"Atrasado",IF(B619&lt;=TODAY()+7,"Vence em 7 dias","A vencer")))</f>
        <v/>
      </c>
    </row>
    <row r="620">
      <c r="B620" s="51" t="n"/>
      <c r="C620" s="52" t="n"/>
      <c r="D620" s="52" t="n"/>
      <c r="E620" s="52" t="n"/>
      <c r="F620" s="52" t="n"/>
      <c r="G620" s="52" t="n"/>
      <c r="H620" s="52" t="n"/>
      <c r="I620" s="53" t="n"/>
      <c r="J620" s="54">
        <f>IF(D620="","",IFERROR(INDEX(CatTipo,MATCH(D620,CatNome,0)),"?"))</f>
        <v/>
      </c>
      <c r="K620" s="54">
        <f>IF(D620="","",IFERROR(INDEX(CatGrupo,MATCH(D620,CatNome,0)),"?"))</f>
        <v/>
      </c>
      <c r="L620" s="55">
        <f>IF(J620="Entrada",N(I620),IF(J620="Saída",-N(I620),0))</f>
        <v/>
      </c>
      <c r="M620" s="54">
        <f>IF(B620="",0,IF(H620="Previsto",IF(Visao="Realizado + previsto",1,0),1))</f>
        <v/>
      </c>
      <c r="N620" s="54">
        <f>IF(OR(B620="",H620&lt;&gt;"Previsto"),"",IF(B620&lt;TODAY(),"Atrasado",IF(B620&lt;=TODAY()+7,"Vence em 7 dias","A vencer")))</f>
        <v/>
      </c>
    </row>
    <row r="621">
      <c r="B621" s="51" t="n"/>
      <c r="C621" s="52" t="n"/>
      <c r="D621" s="52" t="n"/>
      <c r="E621" s="52" t="n"/>
      <c r="F621" s="52" t="n"/>
      <c r="G621" s="52" t="n"/>
      <c r="H621" s="52" t="n"/>
      <c r="I621" s="53" t="n"/>
      <c r="J621" s="54">
        <f>IF(D621="","",IFERROR(INDEX(CatTipo,MATCH(D621,CatNome,0)),"?"))</f>
        <v/>
      </c>
      <c r="K621" s="54">
        <f>IF(D621="","",IFERROR(INDEX(CatGrupo,MATCH(D621,CatNome,0)),"?"))</f>
        <v/>
      </c>
      <c r="L621" s="55">
        <f>IF(J621="Entrada",N(I621),IF(J621="Saída",-N(I621),0))</f>
        <v/>
      </c>
      <c r="M621" s="54">
        <f>IF(B621="",0,IF(H621="Previsto",IF(Visao="Realizado + previsto",1,0),1))</f>
        <v/>
      </c>
      <c r="N621" s="54">
        <f>IF(OR(B621="",H621&lt;&gt;"Previsto"),"",IF(B621&lt;TODAY(),"Atrasado",IF(B621&lt;=TODAY()+7,"Vence em 7 dias","A vencer")))</f>
        <v/>
      </c>
    </row>
    <row r="622">
      <c r="B622" s="51" t="n"/>
      <c r="C622" s="52" t="n"/>
      <c r="D622" s="52" t="n"/>
      <c r="E622" s="52" t="n"/>
      <c r="F622" s="52" t="n"/>
      <c r="G622" s="52" t="n"/>
      <c r="H622" s="52" t="n"/>
      <c r="I622" s="53" t="n"/>
      <c r="J622" s="54">
        <f>IF(D622="","",IFERROR(INDEX(CatTipo,MATCH(D622,CatNome,0)),"?"))</f>
        <v/>
      </c>
      <c r="K622" s="54">
        <f>IF(D622="","",IFERROR(INDEX(CatGrupo,MATCH(D622,CatNome,0)),"?"))</f>
        <v/>
      </c>
      <c r="L622" s="55">
        <f>IF(J622="Entrada",N(I622),IF(J622="Saída",-N(I622),0))</f>
        <v/>
      </c>
      <c r="M622" s="54">
        <f>IF(B622="",0,IF(H622="Previsto",IF(Visao="Realizado + previsto",1,0),1))</f>
        <v/>
      </c>
      <c r="N622" s="54">
        <f>IF(OR(B622="",H622&lt;&gt;"Previsto"),"",IF(B622&lt;TODAY(),"Atrasado",IF(B622&lt;=TODAY()+7,"Vence em 7 dias","A vencer")))</f>
        <v/>
      </c>
    </row>
    <row r="623">
      <c r="B623" s="51" t="n"/>
      <c r="C623" s="52" t="n"/>
      <c r="D623" s="52" t="n"/>
      <c r="E623" s="52" t="n"/>
      <c r="F623" s="52" t="n"/>
      <c r="G623" s="52" t="n"/>
      <c r="H623" s="52" t="n"/>
      <c r="I623" s="53" t="n"/>
      <c r="J623" s="54">
        <f>IF(D623="","",IFERROR(INDEX(CatTipo,MATCH(D623,CatNome,0)),"?"))</f>
        <v/>
      </c>
      <c r="K623" s="54">
        <f>IF(D623="","",IFERROR(INDEX(CatGrupo,MATCH(D623,CatNome,0)),"?"))</f>
        <v/>
      </c>
      <c r="L623" s="55">
        <f>IF(J623="Entrada",N(I623),IF(J623="Saída",-N(I623),0))</f>
        <v/>
      </c>
      <c r="M623" s="54">
        <f>IF(B623="",0,IF(H623="Previsto",IF(Visao="Realizado + previsto",1,0),1))</f>
        <v/>
      </c>
      <c r="N623" s="54">
        <f>IF(OR(B623="",H623&lt;&gt;"Previsto"),"",IF(B623&lt;TODAY(),"Atrasado",IF(B623&lt;=TODAY()+7,"Vence em 7 dias","A vencer")))</f>
        <v/>
      </c>
    </row>
    <row r="624">
      <c r="B624" s="51" t="n"/>
      <c r="C624" s="52" t="n"/>
      <c r="D624" s="52" t="n"/>
      <c r="E624" s="52" t="n"/>
      <c r="F624" s="52" t="n"/>
      <c r="G624" s="52" t="n"/>
      <c r="H624" s="52" t="n"/>
      <c r="I624" s="53" t="n"/>
      <c r="J624" s="54">
        <f>IF(D624="","",IFERROR(INDEX(CatTipo,MATCH(D624,CatNome,0)),"?"))</f>
        <v/>
      </c>
      <c r="K624" s="54">
        <f>IF(D624="","",IFERROR(INDEX(CatGrupo,MATCH(D624,CatNome,0)),"?"))</f>
        <v/>
      </c>
      <c r="L624" s="55">
        <f>IF(J624="Entrada",N(I624),IF(J624="Saída",-N(I624),0))</f>
        <v/>
      </c>
      <c r="M624" s="54">
        <f>IF(B624="",0,IF(H624="Previsto",IF(Visao="Realizado + previsto",1,0),1))</f>
        <v/>
      </c>
      <c r="N624" s="54">
        <f>IF(OR(B624="",H624&lt;&gt;"Previsto"),"",IF(B624&lt;TODAY(),"Atrasado",IF(B624&lt;=TODAY()+7,"Vence em 7 dias","A vencer")))</f>
        <v/>
      </c>
    </row>
    <row r="625">
      <c r="B625" s="51" t="n"/>
      <c r="C625" s="52" t="n"/>
      <c r="D625" s="52" t="n"/>
      <c r="E625" s="52" t="n"/>
      <c r="F625" s="52" t="n"/>
      <c r="G625" s="52" t="n"/>
      <c r="H625" s="52" t="n"/>
      <c r="I625" s="53" t="n"/>
      <c r="J625" s="54">
        <f>IF(D625="","",IFERROR(INDEX(CatTipo,MATCH(D625,CatNome,0)),"?"))</f>
        <v/>
      </c>
      <c r="K625" s="54">
        <f>IF(D625="","",IFERROR(INDEX(CatGrupo,MATCH(D625,CatNome,0)),"?"))</f>
        <v/>
      </c>
      <c r="L625" s="55">
        <f>IF(J625="Entrada",N(I625),IF(J625="Saída",-N(I625),0))</f>
        <v/>
      </c>
      <c r="M625" s="54">
        <f>IF(B625="",0,IF(H625="Previsto",IF(Visao="Realizado + previsto",1,0),1))</f>
        <v/>
      </c>
      <c r="N625" s="54">
        <f>IF(OR(B625="",H625&lt;&gt;"Previsto"),"",IF(B625&lt;TODAY(),"Atrasado",IF(B625&lt;=TODAY()+7,"Vence em 7 dias","A vencer")))</f>
        <v/>
      </c>
    </row>
    <row r="626">
      <c r="B626" s="51" t="n"/>
      <c r="C626" s="52" t="n"/>
      <c r="D626" s="52" t="n"/>
      <c r="E626" s="52" t="n"/>
      <c r="F626" s="52" t="n"/>
      <c r="G626" s="52" t="n"/>
      <c r="H626" s="52" t="n"/>
      <c r="I626" s="53" t="n"/>
      <c r="J626" s="54">
        <f>IF(D626="","",IFERROR(INDEX(CatTipo,MATCH(D626,CatNome,0)),"?"))</f>
        <v/>
      </c>
      <c r="K626" s="54">
        <f>IF(D626="","",IFERROR(INDEX(CatGrupo,MATCH(D626,CatNome,0)),"?"))</f>
        <v/>
      </c>
      <c r="L626" s="55">
        <f>IF(J626="Entrada",N(I626),IF(J626="Saída",-N(I626),0))</f>
        <v/>
      </c>
      <c r="M626" s="54">
        <f>IF(B626="",0,IF(H626="Previsto",IF(Visao="Realizado + previsto",1,0),1))</f>
        <v/>
      </c>
      <c r="N626" s="54">
        <f>IF(OR(B626="",H626&lt;&gt;"Previsto"),"",IF(B626&lt;TODAY(),"Atrasado",IF(B626&lt;=TODAY()+7,"Vence em 7 dias","A vencer")))</f>
        <v/>
      </c>
    </row>
    <row r="627">
      <c r="B627" s="51" t="n"/>
      <c r="C627" s="52" t="n"/>
      <c r="D627" s="52" t="n"/>
      <c r="E627" s="52" t="n"/>
      <c r="F627" s="52" t="n"/>
      <c r="G627" s="52" t="n"/>
      <c r="H627" s="52" t="n"/>
      <c r="I627" s="53" t="n"/>
      <c r="J627" s="54">
        <f>IF(D627="","",IFERROR(INDEX(CatTipo,MATCH(D627,CatNome,0)),"?"))</f>
        <v/>
      </c>
      <c r="K627" s="54">
        <f>IF(D627="","",IFERROR(INDEX(CatGrupo,MATCH(D627,CatNome,0)),"?"))</f>
        <v/>
      </c>
      <c r="L627" s="55">
        <f>IF(J627="Entrada",N(I627),IF(J627="Saída",-N(I627),0))</f>
        <v/>
      </c>
      <c r="M627" s="54">
        <f>IF(B627="",0,IF(H627="Previsto",IF(Visao="Realizado + previsto",1,0),1))</f>
        <v/>
      </c>
      <c r="N627" s="54">
        <f>IF(OR(B627="",H627&lt;&gt;"Previsto"),"",IF(B627&lt;TODAY(),"Atrasado",IF(B627&lt;=TODAY()+7,"Vence em 7 dias","A vencer")))</f>
        <v/>
      </c>
    </row>
    <row r="628">
      <c r="B628" s="51" t="n"/>
      <c r="C628" s="52" t="n"/>
      <c r="D628" s="52" t="n"/>
      <c r="E628" s="52" t="n"/>
      <c r="F628" s="52" t="n"/>
      <c r="G628" s="52" t="n"/>
      <c r="H628" s="52" t="n"/>
      <c r="I628" s="53" t="n"/>
      <c r="J628" s="54">
        <f>IF(D628="","",IFERROR(INDEX(CatTipo,MATCH(D628,CatNome,0)),"?"))</f>
        <v/>
      </c>
      <c r="K628" s="54">
        <f>IF(D628="","",IFERROR(INDEX(CatGrupo,MATCH(D628,CatNome,0)),"?"))</f>
        <v/>
      </c>
      <c r="L628" s="55">
        <f>IF(J628="Entrada",N(I628),IF(J628="Saída",-N(I628),0))</f>
        <v/>
      </c>
      <c r="M628" s="54">
        <f>IF(B628="",0,IF(H628="Previsto",IF(Visao="Realizado + previsto",1,0),1))</f>
        <v/>
      </c>
      <c r="N628" s="54">
        <f>IF(OR(B628="",H628&lt;&gt;"Previsto"),"",IF(B628&lt;TODAY(),"Atrasado",IF(B628&lt;=TODAY()+7,"Vence em 7 dias","A vencer")))</f>
        <v/>
      </c>
    </row>
    <row r="629">
      <c r="B629" s="51" t="n"/>
      <c r="C629" s="52" t="n"/>
      <c r="D629" s="52" t="n"/>
      <c r="E629" s="52" t="n"/>
      <c r="F629" s="52" t="n"/>
      <c r="G629" s="52" t="n"/>
      <c r="H629" s="52" t="n"/>
      <c r="I629" s="53" t="n"/>
      <c r="J629" s="54">
        <f>IF(D629="","",IFERROR(INDEX(CatTipo,MATCH(D629,CatNome,0)),"?"))</f>
        <v/>
      </c>
      <c r="K629" s="54">
        <f>IF(D629="","",IFERROR(INDEX(CatGrupo,MATCH(D629,CatNome,0)),"?"))</f>
        <v/>
      </c>
      <c r="L629" s="55">
        <f>IF(J629="Entrada",N(I629),IF(J629="Saída",-N(I629),0))</f>
        <v/>
      </c>
      <c r="M629" s="54">
        <f>IF(B629="",0,IF(H629="Previsto",IF(Visao="Realizado + previsto",1,0),1))</f>
        <v/>
      </c>
      <c r="N629" s="54">
        <f>IF(OR(B629="",H629&lt;&gt;"Previsto"),"",IF(B629&lt;TODAY(),"Atrasado",IF(B629&lt;=TODAY()+7,"Vence em 7 dias","A vencer")))</f>
        <v/>
      </c>
    </row>
    <row r="630">
      <c r="B630" s="51" t="n"/>
      <c r="C630" s="52" t="n"/>
      <c r="D630" s="52" t="n"/>
      <c r="E630" s="52" t="n"/>
      <c r="F630" s="52" t="n"/>
      <c r="G630" s="52" t="n"/>
      <c r="H630" s="52" t="n"/>
      <c r="I630" s="53" t="n"/>
      <c r="J630" s="54">
        <f>IF(D630="","",IFERROR(INDEX(CatTipo,MATCH(D630,CatNome,0)),"?"))</f>
        <v/>
      </c>
      <c r="K630" s="54">
        <f>IF(D630="","",IFERROR(INDEX(CatGrupo,MATCH(D630,CatNome,0)),"?"))</f>
        <v/>
      </c>
      <c r="L630" s="55">
        <f>IF(J630="Entrada",N(I630),IF(J630="Saída",-N(I630),0))</f>
        <v/>
      </c>
      <c r="M630" s="54">
        <f>IF(B630="",0,IF(H630="Previsto",IF(Visao="Realizado + previsto",1,0),1))</f>
        <v/>
      </c>
      <c r="N630" s="54">
        <f>IF(OR(B630="",H630&lt;&gt;"Previsto"),"",IF(B630&lt;TODAY(),"Atrasado",IF(B630&lt;=TODAY()+7,"Vence em 7 dias","A vencer")))</f>
        <v/>
      </c>
    </row>
    <row r="631">
      <c r="B631" s="51" t="n"/>
      <c r="C631" s="52" t="n"/>
      <c r="D631" s="52" t="n"/>
      <c r="E631" s="52" t="n"/>
      <c r="F631" s="52" t="n"/>
      <c r="G631" s="52" t="n"/>
      <c r="H631" s="52" t="n"/>
      <c r="I631" s="53" t="n"/>
      <c r="J631" s="54">
        <f>IF(D631="","",IFERROR(INDEX(CatTipo,MATCH(D631,CatNome,0)),"?"))</f>
        <v/>
      </c>
      <c r="K631" s="54">
        <f>IF(D631="","",IFERROR(INDEX(CatGrupo,MATCH(D631,CatNome,0)),"?"))</f>
        <v/>
      </c>
      <c r="L631" s="55">
        <f>IF(J631="Entrada",N(I631),IF(J631="Saída",-N(I631),0))</f>
        <v/>
      </c>
      <c r="M631" s="54">
        <f>IF(B631="",0,IF(H631="Previsto",IF(Visao="Realizado + previsto",1,0),1))</f>
        <v/>
      </c>
      <c r="N631" s="54">
        <f>IF(OR(B631="",H631&lt;&gt;"Previsto"),"",IF(B631&lt;TODAY(),"Atrasado",IF(B631&lt;=TODAY()+7,"Vence em 7 dias","A vencer")))</f>
        <v/>
      </c>
    </row>
    <row r="632">
      <c r="B632" s="51" t="n"/>
      <c r="C632" s="52" t="n"/>
      <c r="D632" s="52" t="n"/>
      <c r="E632" s="52" t="n"/>
      <c r="F632" s="52" t="n"/>
      <c r="G632" s="52" t="n"/>
      <c r="H632" s="52" t="n"/>
      <c r="I632" s="53" t="n"/>
      <c r="J632" s="54">
        <f>IF(D632="","",IFERROR(INDEX(CatTipo,MATCH(D632,CatNome,0)),"?"))</f>
        <v/>
      </c>
      <c r="K632" s="54">
        <f>IF(D632="","",IFERROR(INDEX(CatGrupo,MATCH(D632,CatNome,0)),"?"))</f>
        <v/>
      </c>
      <c r="L632" s="55">
        <f>IF(J632="Entrada",N(I632),IF(J632="Saída",-N(I632),0))</f>
        <v/>
      </c>
      <c r="M632" s="54">
        <f>IF(B632="",0,IF(H632="Previsto",IF(Visao="Realizado + previsto",1,0),1))</f>
        <v/>
      </c>
      <c r="N632" s="54">
        <f>IF(OR(B632="",H632&lt;&gt;"Previsto"),"",IF(B632&lt;TODAY(),"Atrasado",IF(B632&lt;=TODAY()+7,"Vence em 7 dias","A vencer")))</f>
        <v/>
      </c>
    </row>
    <row r="633">
      <c r="B633" s="51" t="n"/>
      <c r="C633" s="52" t="n"/>
      <c r="D633" s="52" t="n"/>
      <c r="E633" s="52" t="n"/>
      <c r="F633" s="52" t="n"/>
      <c r="G633" s="52" t="n"/>
      <c r="H633" s="52" t="n"/>
      <c r="I633" s="53" t="n"/>
      <c r="J633" s="54">
        <f>IF(D633="","",IFERROR(INDEX(CatTipo,MATCH(D633,CatNome,0)),"?"))</f>
        <v/>
      </c>
      <c r="K633" s="54">
        <f>IF(D633="","",IFERROR(INDEX(CatGrupo,MATCH(D633,CatNome,0)),"?"))</f>
        <v/>
      </c>
      <c r="L633" s="55">
        <f>IF(J633="Entrada",N(I633),IF(J633="Saída",-N(I633),0))</f>
        <v/>
      </c>
      <c r="M633" s="54">
        <f>IF(B633="",0,IF(H633="Previsto",IF(Visao="Realizado + previsto",1,0),1))</f>
        <v/>
      </c>
      <c r="N633" s="54">
        <f>IF(OR(B633="",H633&lt;&gt;"Previsto"),"",IF(B633&lt;TODAY(),"Atrasado",IF(B633&lt;=TODAY()+7,"Vence em 7 dias","A vencer")))</f>
        <v/>
      </c>
    </row>
    <row r="634">
      <c r="B634" s="51" t="n"/>
      <c r="C634" s="52" t="n"/>
      <c r="D634" s="52" t="n"/>
      <c r="E634" s="52" t="n"/>
      <c r="F634" s="52" t="n"/>
      <c r="G634" s="52" t="n"/>
      <c r="H634" s="52" t="n"/>
      <c r="I634" s="53" t="n"/>
      <c r="J634" s="54">
        <f>IF(D634="","",IFERROR(INDEX(CatTipo,MATCH(D634,CatNome,0)),"?"))</f>
        <v/>
      </c>
      <c r="K634" s="54">
        <f>IF(D634="","",IFERROR(INDEX(CatGrupo,MATCH(D634,CatNome,0)),"?"))</f>
        <v/>
      </c>
      <c r="L634" s="55">
        <f>IF(J634="Entrada",N(I634),IF(J634="Saída",-N(I634),0))</f>
        <v/>
      </c>
      <c r="M634" s="54">
        <f>IF(B634="",0,IF(H634="Previsto",IF(Visao="Realizado + previsto",1,0),1))</f>
        <v/>
      </c>
      <c r="N634" s="54">
        <f>IF(OR(B634="",H634&lt;&gt;"Previsto"),"",IF(B634&lt;TODAY(),"Atrasado",IF(B634&lt;=TODAY()+7,"Vence em 7 dias","A vencer")))</f>
        <v/>
      </c>
    </row>
    <row r="635">
      <c r="B635" s="51" t="n"/>
      <c r="C635" s="52" t="n"/>
      <c r="D635" s="52" t="n"/>
      <c r="E635" s="52" t="n"/>
      <c r="F635" s="52" t="n"/>
      <c r="G635" s="52" t="n"/>
      <c r="H635" s="52" t="n"/>
      <c r="I635" s="53" t="n"/>
      <c r="J635" s="54">
        <f>IF(D635="","",IFERROR(INDEX(CatTipo,MATCH(D635,CatNome,0)),"?"))</f>
        <v/>
      </c>
      <c r="K635" s="54">
        <f>IF(D635="","",IFERROR(INDEX(CatGrupo,MATCH(D635,CatNome,0)),"?"))</f>
        <v/>
      </c>
      <c r="L635" s="55">
        <f>IF(J635="Entrada",N(I635),IF(J635="Saída",-N(I635),0))</f>
        <v/>
      </c>
      <c r="M635" s="54">
        <f>IF(B635="",0,IF(H635="Previsto",IF(Visao="Realizado + previsto",1,0),1))</f>
        <v/>
      </c>
      <c r="N635" s="54">
        <f>IF(OR(B635="",H635&lt;&gt;"Previsto"),"",IF(B635&lt;TODAY(),"Atrasado",IF(B635&lt;=TODAY()+7,"Vence em 7 dias","A vencer")))</f>
        <v/>
      </c>
    </row>
    <row r="636">
      <c r="B636" s="51" t="n"/>
      <c r="C636" s="52" t="n"/>
      <c r="D636" s="52" t="n"/>
      <c r="E636" s="52" t="n"/>
      <c r="F636" s="52" t="n"/>
      <c r="G636" s="52" t="n"/>
      <c r="H636" s="52" t="n"/>
      <c r="I636" s="53" t="n"/>
      <c r="J636" s="54">
        <f>IF(D636="","",IFERROR(INDEX(CatTipo,MATCH(D636,CatNome,0)),"?"))</f>
        <v/>
      </c>
      <c r="K636" s="54">
        <f>IF(D636="","",IFERROR(INDEX(CatGrupo,MATCH(D636,CatNome,0)),"?"))</f>
        <v/>
      </c>
      <c r="L636" s="55">
        <f>IF(J636="Entrada",N(I636),IF(J636="Saída",-N(I636),0))</f>
        <v/>
      </c>
      <c r="M636" s="54">
        <f>IF(B636="",0,IF(H636="Previsto",IF(Visao="Realizado + previsto",1,0),1))</f>
        <v/>
      </c>
      <c r="N636" s="54">
        <f>IF(OR(B636="",H636&lt;&gt;"Previsto"),"",IF(B636&lt;TODAY(),"Atrasado",IF(B636&lt;=TODAY()+7,"Vence em 7 dias","A vencer")))</f>
        <v/>
      </c>
    </row>
    <row r="637">
      <c r="B637" s="51" t="n"/>
      <c r="C637" s="52" t="n"/>
      <c r="D637" s="52" t="n"/>
      <c r="E637" s="52" t="n"/>
      <c r="F637" s="52" t="n"/>
      <c r="G637" s="52" t="n"/>
      <c r="H637" s="52" t="n"/>
      <c r="I637" s="53" t="n"/>
      <c r="J637" s="54">
        <f>IF(D637="","",IFERROR(INDEX(CatTipo,MATCH(D637,CatNome,0)),"?"))</f>
        <v/>
      </c>
      <c r="K637" s="54">
        <f>IF(D637="","",IFERROR(INDEX(CatGrupo,MATCH(D637,CatNome,0)),"?"))</f>
        <v/>
      </c>
      <c r="L637" s="55">
        <f>IF(J637="Entrada",N(I637),IF(J637="Saída",-N(I637),0))</f>
        <v/>
      </c>
      <c r="M637" s="54">
        <f>IF(B637="",0,IF(H637="Previsto",IF(Visao="Realizado + previsto",1,0),1))</f>
        <v/>
      </c>
      <c r="N637" s="54">
        <f>IF(OR(B637="",H637&lt;&gt;"Previsto"),"",IF(B637&lt;TODAY(),"Atrasado",IF(B637&lt;=TODAY()+7,"Vence em 7 dias","A vencer")))</f>
        <v/>
      </c>
    </row>
    <row r="638">
      <c r="B638" s="51" t="n"/>
      <c r="C638" s="52" t="n"/>
      <c r="D638" s="52" t="n"/>
      <c r="E638" s="52" t="n"/>
      <c r="F638" s="52" t="n"/>
      <c r="G638" s="52" t="n"/>
      <c r="H638" s="52" t="n"/>
      <c r="I638" s="53" t="n"/>
      <c r="J638" s="54">
        <f>IF(D638="","",IFERROR(INDEX(CatTipo,MATCH(D638,CatNome,0)),"?"))</f>
        <v/>
      </c>
      <c r="K638" s="54">
        <f>IF(D638="","",IFERROR(INDEX(CatGrupo,MATCH(D638,CatNome,0)),"?"))</f>
        <v/>
      </c>
      <c r="L638" s="55">
        <f>IF(J638="Entrada",N(I638),IF(J638="Saída",-N(I638),0))</f>
        <v/>
      </c>
      <c r="M638" s="54">
        <f>IF(B638="",0,IF(H638="Previsto",IF(Visao="Realizado + previsto",1,0),1))</f>
        <v/>
      </c>
      <c r="N638" s="54">
        <f>IF(OR(B638="",H638&lt;&gt;"Previsto"),"",IF(B638&lt;TODAY(),"Atrasado",IF(B638&lt;=TODAY()+7,"Vence em 7 dias","A vencer")))</f>
        <v/>
      </c>
    </row>
    <row r="639">
      <c r="B639" s="51" t="n"/>
      <c r="C639" s="52" t="n"/>
      <c r="D639" s="52" t="n"/>
      <c r="E639" s="52" t="n"/>
      <c r="F639" s="52" t="n"/>
      <c r="G639" s="52" t="n"/>
      <c r="H639" s="52" t="n"/>
      <c r="I639" s="53" t="n"/>
      <c r="J639" s="54">
        <f>IF(D639="","",IFERROR(INDEX(CatTipo,MATCH(D639,CatNome,0)),"?"))</f>
        <v/>
      </c>
      <c r="K639" s="54">
        <f>IF(D639="","",IFERROR(INDEX(CatGrupo,MATCH(D639,CatNome,0)),"?"))</f>
        <v/>
      </c>
      <c r="L639" s="55">
        <f>IF(J639="Entrada",N(I639),IF(J639="Saída",-N(I639),0))</f>
        <v/>
      </c>
      <c r="M639" s="54">
        <f>IF(B639="",0,IF(H639="Previsto",IF(Visao="Realizado + previsto",1,0),1))</f>
        <v/>
      </c>
      <c r="N639" s="54">
        <f>IF(OR(B639="",H639&lt;&gt;"Previsto"),"",IF(B639&lt;TODAY(),"Atrasado",IF(B639&lt;=TODAY()+7,"Vence em 7 dias","A vencer")))</f>
        <v/>
      </c>
    </row>
    <row r="640">
      <c r="B640" s="51" t="n"/>
      <c r="C640" s="52" t="n"/>
      <c r="D640" s="52" t="n"/>
      <c r="E640" s="52" t="n"/>
      <c r="F640" s="52" t="n"/>
      <c r="G640" s="52" t="n"/>
      <c r="H640" s="52" t="n"/>
      <c r="I640" s="53" t="n"/>
      <c r="J640" s="54">
        <f>IF(D640="","",IFERROR(INDEX(CatTipo,MATCH(D640,CatNome,0)),"?"))</f>
        <v/>
      </c>
      <c r="K640" s="54">
        <f>IF(D640="","",IFERROR(INDEX(CatGrupo,MATCH(D640,CatNome,0)),"?"))</f>
        <v/>
      </c>
      <c r="L640" s="55">
        <f>IF(J640="Entrada",N(I640),IF(J640="Saída",-N(I640),0))</f>
        <v/>
      </c>
      <c r="M640" s="54">
        <f>IF(B640="",0,IF(H640="Previsto",IF(Visao="Realizado + previsto",1,0),1))</f>
        <v/>
      </c>
      <c r="N640" s="54">
        <f>IF(OR(B640="",H640&lt;&gt;"Previsto"),"",IF(B640&lt;TODAY(),"Atrasado",IF(B640&lt;=TODAY()+7,"Vence em 7 dias","A vencer")))</f>
        <v/>
      </c>
    </row>
    <row r="641">
      <c r="B641" s="51" t="n"/>
      <c r="C641" s="52" t="n"/>
      <c r="D641" s="52" t="n"/>
      <c r="E641" s="52" t="n"/>
      <c r="F641" s="52" t="n"/>
      <c r="G641" s="52" t="n"/>
      <c r="H641" s="52" t="n"/>
      <c r="I641" s="53" t="n"/>
      <c r="J641" s="54">
        <f>IF(D641="","",IFERROR(INDEX(CatTipo,MATCH(D641,CatNome,0)),"?"))</f>
        <v/>
      </c>
      <c r="K641" s="54">
        <f>IF(D641="","",IFERROR(INDEX(CatGrupo,MATCH(D641,CatNome,0)),"?"))</f>
        <v/>
      </c>
      <c r="L641" s="55">
        <f>IF(J641="Entrada",N(I641),IF(J641="Saída",-N(I641),0))</f>
        <v/>
      </c>
      <c r="M641" s="54">
        <f>IF(B641="",0,IF(H641="Previsto",IF(Visao="Realizado + previsto",1,0),1))</f>
        <v/>
      </c>
      <c r="N641" s="54">
        <f>IF(OR(B641="",H641&lt;&gt;"Previsto"),"",IF(B641&lt;TODAY(),"Atrasado",IF(B641&lt;=TODAY()+7,"Vence em 7 dias","A vencer")))</f>
        <v/>
      </c>
    </row>
    <row r="642">
      <c r="B642" s="51" t="n"/>
      <c r="C642" s="52" t="n"/>
      <c r="D642" s="52" t="n"/>
      <c r="E642" s="52" t="n"/>
      <c r="F642" s="52" t="n"/>
      <c r="G642" s="52" t="n"/>
      <c r="H642" s="52" t="n"/>
      <c r="I642" s="53" t="n"/>
      <c r="J642" s="54">
        <f>IF(D642="","",IFERROR(INDEX(CatTipo,MATCH(D642,CatNome,0)),"?"))</f>
        <v/>
      </c>
      <c r="K642" s="54">
        <f>IF(D642="","",IFERROR(INDEX(CatGrupo,MATCH(D642,CatNome,0)),"?"))</f>
        <v/>
      </c>
      <c r="L642" s="55">
        <f>IF(J642="Entrada",N(I642),IF(J642="Saída",-N(I642),0))</f>
        <v/>
      </c>
      <c r="M642" s="54">
        <f>IF(B642="",0,IF(H642="Previsto",IF(Visao="Realizado + previsto",1,0),1))</f>
        <v/>
      </c>
      <c r="N642" s="54">
        <f>IF(OR(B642="",H642&lt;&gt;"Previsto"),"",IF(B642&lt;TODAY(),"Atrasado",IF(B642&lt;=TODAY()+7,"Vence em 7 dias","A vencer")))</f>
        <v/>
      </c>
    </row>
    <row r="643">
      <c r="B643" s="51" t="n"/>
      <c r="C643" s="52" t="n"/>
      <c r="D643" s="52" t="n"/>
      <c r="E643" s="52" t="n"/>
      <c r="F643" s="52" t="n"/>
      <c r="G643" s="52" t="n"/>
      <c r="H643" s="52" t="n"/>
      <c r="I643" s="53" t="n"/>
      <c r="J643" s="54">
        <f>IF(D643="","",IFERROR(INDEX(CatTipo,MATCH(D643,CatNome,0)),"?"))</f>
        <v/>
      </c>
      <c r="K643" s="54">
        <f>IF(D643="","",IFERROR(INDEX(CatGrupo,MATCH(D643,CatNome,0)),"?"))</f>
        <v/>
      </c>
      <c r="L643" s="55">
        <f>IF(J643="Entrada",N(I643),IF(J643="Saída",-N(I643),0))</f>
        <v/>
      </c>
      <c r="M643" s="54">
        <f>IF(B643="",0,IF(H643="Previsto",IF(Visao="Realizado + previsto",1,0),1))</f>
        <v/>
      </c>
      <c r="N643" s="54">
        <f>IF(OR(B643="",H643&lt;&gt;"Previsto"),"",IF(B643&lt;TODAY(),"Atrasado",IF(B643&lt;=TODAY()+7,"Vence em 7 dias","A vencer")))</f>
        <v/>
      </c>
    </row>
    <row r="644">
      <c r="B644" s="51" t="n"/>
      <c r="C644" s="52" t="n"/>
      <c r="D644" s="52" t="n"/>
      <c r="E644" s="52" t="n"/>
      <c r="F644" s="52" t="n"/>
      <c r="G644" s="52" t="n"/>
      <c r="H644" s="52" t="n"/>
      <c r="I644" s="53" t="n"/>
      <c r="J644" s="54">
        <f>IF(D644="","",IFERROR(INDEX(CatTipo,MATCH(D644,CatNome,0)),"?"))</f>
        <v/>
      </c>
      <c r="K644" s="54">
        <f>IF(D644="","",IFERROR(INDEX(CatGrupo,MATCH(D644,CatNome,0)),"?"))</f>
        <v/>
      </c>
      <c r="L644" s="55">
        <f>IF(J644="Entrada",N(I644),IF(J644="Saída",-N(I644),0))</f>
        <v/>
      </c>
      <c r="M644" s="54">
        <f>IF(B644="",0,IF(H644="Previsto",IF(Visao="Realizado + previsto",1,0),1))</f>
        <v/>
      </c>
      <c r="N644" s="54">
        <f>IF(OR(B644="",H644&lt;&gt;"Previsto"),"",IF(B644&lt;TODAY(),"Atrasado",IF(B644&lt;=TODAY()+7,"Vence em 7 dias","A vencer")))</f>
        <v/>
      </c>
    </row>
    <row r="645">
      <c r="B645" s="51" t="n"/>
      <c r="C645" s="52" t="n"/>
      <c r="D645" s="52" t="n"/>
      <c r="E645" s="52" t="n"/>
      <c r="F645" s="52" t="n"/>
      <c r="G645" s="52" t="n"/>
      <c r="H645" s="52" t="n"/>
      <c r="I645" s="53" t="n"/>
      <c r="J645" s="54">
        <f>IF(D645="","",IFERROR(INDEX(CatTipo,MATCH(D645,CatNome,0)),"?"))</f>
        <v/>
      </c>
      <c r="K645" s="54">
        <f>IF(D645="","",IFERROR(INDEX(CatGrupo,MATCH(D645,CatNome,0)),"?"))</f>
        <v/>
      </c>
      <c r="L645" s="55">
        <f>IF(J645="Entrada",N(I645),IF(J645="Saída",-N(I645),0))</f>
        <v/>
      </c>
      <c r="M645" s="54">
        <f>IF(B645="",0,IF(H645="Previsto",IF(Visao="Realizado + previsto",1,0),1))</f>
        <v/>
      </c>
      <c r="N645" s="54">
        <f>IF(OR(B645="",H645&lt;&gt;"Previsto"),"",IF(B645&lt;TODAY(),"Atrasado",IF(B645&lt;=TODAY()+7,"Vence em 7 dias","A vencer")))</f>
        <v/>
      </c>
    </row>
    <row r="646">
      <c r="B646" s="51" t="n"/>
      <c r="C646" s="52" t="n"/>
      <c r="D646" s="52" t="n"/>
      <c r="E646" s="52" t="n"/>
      <c r="F646" s="52" t="n"/>
      <c r="G646" s="52" t="n"/>
      <c r="H646" s="52" t="n"/>
      <c r="I646" s="53" t="n"/>
      <c r="J646" s="54">
        <f>IF(D646="","",IFERROR(INDEX(CatTipo,MATCH(D646,CatNome,0)),"?"))</f>
        <v/>
      </c>
      <c r="K646" s="54">
        <f>IF(D646="","",IFERROR(INDEX(CatGrupo,MATCH(D646,CatNome,0)),"?"))</f>
        <v/>
      </c>
      <c r="L646" s="55">
        <f>IF(J646="Entrada",N(I646),IF(J646="Saída",-N(I646),0))</f>
        <v/>
      </c>
      <c r="M646" s="54">
        <f>IF(B646="",0,IF(H646="Previsto",IF(Visao="Realizado + previsto",1,0),1))</f>
        <v/>
      </c>
      <c r="N646" s="54">
        <f>IF(OR(B646="",H646&lt;&gt;"Previsto"),"",IF(B646&lt;TODAY(),"Atrasado",IF(B646&lt;=TODAY()+7,"Vence em 7 dias","A vencer")))</f>
        <v/>
      </c>
    </row>
    <row r="647">
      <c r="B647" s="51" t="n"/>
      <c r="C647" s="52" t="n"/>
      <c r="D647" s="52" t="n"/>
      <c r="E647" s="52" t="n"/>
      <c r="F647" s="52" t="n"/>
      <c r="G647" s="52" t="n"/>
      <c r="H647" s="52" t="n"/>
      <c r="I647" s="53" t="n"/>
      <c r="J647" s="54">
        <f>IF(D647="","",IFERROR(INDEX(CatTipo,MATCH(D647,CatNome,0)),"?"))</f>
        <v/>
      </c>
      <c r="K647" s="54">
        <f>IF(D647="","",IFERROR(INDEX(CatGrupo,MATCH(D647,CatNome,0)),"?"))</f>
        <v/>
      </c>
      <c r="L647" s="55">
        <f>IF(J647="Entrada",N(I647),IF(J647="Saída",-N(I647),0))</f>
        <v/>
      </c>
      <c r="M647" s="54">
        <f>IF(B647="",0,IF(H647="Previsto",IF(Visao="Realizado + previsto",1,0),1))</f>
        <v/>
      </c>
      <c r="N647" s="54">
        <f>IF(OR(B647="",H647&lt;&gt;"Previsto"),"",IF(B647&lt;TODAY(),"Atrasado",IF(B647&lt;=TODAY()+7,"Vence em 7 dias","A vencer")))</f>
        <v/>
      </c>
    </row>
    <row r="648">
      <c r="B648" s="51" t="n"/>
      <c r="C648" s="52" t="n"/>
      <c r="D648" s="52" t="n"/>
      <c r="E648" s="52" t="n"/>
      <c r="F648" s="52" t="n"/>
      <c r="G648" s="52" t="n"/>
      <c r="H648" s="52" t="n"/>
      <c r="I648" s="53" t="n"/>
      <c r="J648" s="54">
        <f>IF(D648="","",IFERROR(INDEX(CatTipo,MATCH(D648,CatNome,0)),"?"))</f>
        <v/>
      </c>
      <c r="K648" s="54">
        <f>IF(D648="","",IFERROR(INDEX(CatGrupo,MATCH(D648,CatNome,0)),"?"))</f>
        <v/>
      </c>
      <c r="L648" s="55">
        <f>IF(J648="Entrada",N(I648),IF(J648="Saída",-N(I648),0))</f>
        <v/>
      </c>
      <c r="M648" s="54">
        <f>IF(B648="",0,IF(H648="Previsto",IF(Visao="Realizado + previsto",1,0),1))</f>
        <v/>
      </c>
      <c r="N648" s="54">
        <f>IF(OR(B648="",H648&lt;&gt;"Previsto"),"",IF(B648&lt;TODAY(),"Atrasado",IF(B648&lt;=TODAY()+7,"Vence em 7 dias","A vencer")))</f>
        <v/>
      </c>
    </row>
    <row r="649">
      <c r="B649" s="51" t="n"/>
      <c r="C649" s="52" t="n"/>
      <c r="D649" s="52" t="n"/>
      <c r="E649" s="52" t="n"/>
      <c r="F649" s="52" t="n"/>
      <c r="G649" s="52" t="n"/>
      <c r="H649" s="52" t="n"/>
      <c r="I649" s="53" t="n"/>
      <c r="J649" s="54">
        <f>IF(D649="","",IFERROR(INDEX(CatTipo,MATCH(D649,CatNome,0)),"?"))</f>
        <v/>
      </c>
      <c r="K649" s="54">
        <f>IF(D649="","",IFERROR(INDEX(CatGrupo,MATCH(D649,CatNome,0)),"?"))</f>
        <v/>
      </c>
      <c r="L649" s="55">
        <f>IF(J649="Entrada",N(I649),IF(J649="Saída",-N(I649),0))</f>
        <v/>
      </c>
      <c r="M649" s="54">
        <f>IF(B649="",0,IF(H649="Previsto",IF(Visao="Realizado + previsto",1,0),1))</f>
        <v/>
      </c>
      <c r="N649" s="54">
        <f>IF(OR(B649="",H649&lt;&gt;"Previsto"),"",IF(B649&lt;TODAY(),"Atrasado",IF(B649&lt;=TODAY()+7,"Vence em 7 dias","A vencer")))</f>
        <v/>
      </c>
    </row>
    <row r="650">
      <c r="B650" s="51" t="n"/>
      <c r="C650" s="52" t="n"/>
      <c r="D650" s="52" t="n"/>
      <c r="E650" s="52" t="n"/>
      <c r="F650" s="52" t="n"/>
      <c r="G650" s="52" t="n"/>
      <c r="H650" s="52" t="n"/>
      <c r="I650" s="53" t="n"/>
      <c r="J650" s="54">
        <f>IF(D650="","",IFERROR(INDEX(CatTipo,MATCH(D650,CatNome,0)),"?"))</f>
        <v/>
      </c>
      <c r="K650" s="54">
        <f>IF(D650="","",IFERROR(INDEX(CatGrupo,MATCH(D650,CatNome,0)),"?"))</f>
        <v/>
      </c>
      <c r="L650" s="55">
        <f>IF(J650="Entrada",N(I650),IF(J650="Saída",-N(I650),0))</f>
        <v/>
      </c>
      <c r="M650" s="54">
        <f>IF(B650="",0,IF(H650="Previsto",IF(Visao="Realizado + previsto",1,0),1))</f>
        <v/>
      </c>
      <c r="N650" s="54">
        <f>IF(OR(B650="",H650&lt;&gt;"Previsto"),"",IF(B650&lt;TODAY(),"Atrasado",IF(B650&lt;=TODAY()+7,"Vence em 7 dias","A vencer")))</f>
        <v/>
      </c>
    </row>
    <row r="651">
      <c r="B651" s="51" t="n"/>
      <c r="C651" s="52" t="n"/>
      <c r="D651" s="52" t="n"/>
      <c r="E651" s="52" t="n"/>
      <c r="F651" s="52" t="n"/>
      <c r="G651" s="52" t="n"/>
      <c r="H651" s="52" t="n"/>
      <c r="I651" s="53" t="n"/>
      <c r="J651" s="54">
        <f>IF(D651="","",IFERROR(INDEX(CatTipo,MATCH(D651,CatNome,0)),"?"))</f>
        <v/>
      </c>
      <c r="K651" s="54">
        <f>IF(D651="","",IFERROR(INDEX(CatGrupo,MATCH(D651,CatNome,0)),"?"))</f>
        <v/>
      </c>
      <c r="L651" s="55">
        <f>IF(J651="Entrada",N(I651),IF(J651="Saída",-N(I651),0))</f>
        <v/>
      </c>
      <c r="M651" s="54">
        <f>IF(B651="",0,IF(H651="Previsto",IF(Visao="Realizado + previsto",1,0),1))</f>
        <v/>
      </c>
      <c r="N651" s="54">
        <f>IF(OR(B651="",H651&lt;&gt;"Previsto"),"",IF(B651&lt;TODAY(),"Atrasado",IF(B651&lt;=TODAY()+7,"Vence em 7 dias","A vencer")))</f>
        <v/>
      </c>
    </row>
    <row r="652">
      <c r="B652" s="51" t="n"/>
      <c r="C652" s="52" t="n"/>
      <c r="D652" s="52" t="n"/>
      <c r="E652" s="52" t="n"/>
      <c r="F652" s="52" t="n"/>
      <c r="G652" s="52" t="n"/>
      <c r="H652" s="52" t="n"/>
      <c r="I652" s="53" t="n"/>
      <c r="J652" s="54">
        <f>IF(D652="","",IFERROR(INDEX(CatTipo,MATCH(D652,CatNome,0)),"?"))</f>
        <v/>
      </c>
      <c r="K652" s="54">
        <f>IF(D652="","",IFERROR(INDEX(CatGrupo,MATCH(D652,CatNome,0)),"?"))</f>
        <v/>
      </c>
      <c r="L652" s="55">
        <f>IF(J652="Entrada",N(I652),IF(J652="Saída",-N(I652),0))</f>
        <v/>
      </c>
      <c r="M652" s="54">
        <f>IF(B652="",0,IF(H652="Previsto",IF(Visao="Realizado + previsto",1,0),1))</f>
        <v/>
      </c>
      <c r="N652" s="54">
        <f>IF(OR(B652="",H652&lt;&gt;"Previsto"),"",IF(B652&lt;TODAY(),"Atrasado",IF(B652&lt;=TODAY()+7,"Vence em 7 dias","A vencer")))</f>
        <v/>
      </c>
    </row>
    <row r="653">
      <c r="B653" s="51" t="n"/>
      <c r="C653" s="52" t="n"/>
      <c r="D653" s="52" t="n"/>
      <c r="E653" s="52" t="n"/>
      <c r="F653" s="52" t="n"/>
      <c r="G653" s="52" t="n"/>
      <c r="H653" s="52" t="n"/>
      <c r="I653" s="53" t="n"/>
      <c r="J653" s="54">
        <f>IF(D653="","",IFERROR(INDEX(CatTipo,MATCH(D653,CatNome,0)),"?"))</f>
        <v/>
      </c>
      <c r="K653" s="54">
        <f>IF(D653="","",IFERROR(INDEX(CatGrupo,MATCH(D653,CatNome,0)),"?"))</f>
        <v/>
      </c>
      <c r="L653" s="55">
        <f>IF(J653="Entrada",N(I653),IF(J653="Saída",-N(I653),0))</f>
        <v/>
      </c>
      <c r="M653" s="54">
        <f>IF(B653="",0,IF(H653="Previsto",IF(Visao="Realizado + previsto",1,0),1))</f>
        <v/>
      </c>
      <c r="N653" s="54">
        <f>IF(OR(B653="",H653&lt;&gt;"Previsto"),"",IF(B653&lt;TODAY(),"Atrasado",IF(B653&lt;=TODAY()+7,"Vence em 7 dias","A vencer")))</f>
        <v/>
      </c>
    </row>
    <row r="654">
      <c r="B654" s="51" t="n"/>
      <c r="C654" s="52" t="n"/>
      <c r="D654" s="52" t="n"/>
      <c r="E654" s="52" t="n"/>
      <c r="F654" s="52" t="n"/>
      <c r="G654" s="52" t="n"/>
      <c r="H654" s="52" t="n"/>
      <c r="I654" s="53" t="n"/>
      <c r="J654" s="54">
        <f>IF(D654="","",IFERROR(INDEX(CatTipo,MATCH(D654,CatNome,0)),"?"))</f>
        <v/>
      </c>
      <c r="K654" s="54">
        <f>IF(D654="","",IFERROR(INDEX(CatGrupo,MATCH(D654,CatNome,0)),"?"))</f>
        <v/>
      </c>
      <c r="L654" s="55">
        <f>IF(J654="Entrada",N(I654),IF(J654="Saída",-N(I654),0))</f>
        <v/>
      </c>
      <c r="M654" s="54">
        <f>IF(B654="",0,IF(H654="Previsto",IF(Visao="Realizado + previsto",1,0),1))</f>
        <v/>
      </c>
      <c r="N654" s="54">
        <f>IF(OR(B654="",H654&lt;&gt;"Previsto"),"",IF(B654&lt;TODAY(),"Atrasado",IF(B654&lt;=TODAY()+7,"Vence em 7 dias","A vencer")))</f>
        <v/>
      </c>
    </row>
    <row r="655">
      <c r="B655" s="51" t="n"/>
      <c r="C655" s="52" t="n"/>
      <c r="D655" s="52" t="n"/>
      <c r="E655" s="52" t="n"/>
      <c r="F655" s="52" t="n"/>
      <c r="G655" s="52" t="n"/>
      <c r="H655" s="52" t="n"/>
      <c r="I655" s="53" t="n"/>
      <c r="J655" s="54">
        <f>IF(D655="","",IFERROR(INDEX(CatTipo,MATCH(D655,CatNome,0)),"?"))</f>
        <v/>
      </c>
      <c r="K655" s="54">
        <f>IF(D655="","",IFERROR(INDEX(CatGrupo,MATCH(D655,CatNome,0)),"?"))</f>
        <v/>
      </c>
      <c r="L655" s="55">
        <f>IF(J655="Entrada",N(I655),IF(J655="Saída",-N(I655),0))</f>
        <v/>
      </c>
      <c r="M655" s="54">
        <f>IF(B655="",0,IF(H655="Previsto",IF(Visao="Realizado + previsto",1,0),1))</f>
        <v/>
      </c>
      <c r="N655" s="54">
        <f>IF(OR(B655="",H655&lt;&gt;"Previsto"),"",IF(B655&lt;TODAY(),"Atrasado",IF(B655&lt;=TODAY()+7,"Vence em 7 dias","A vencer")))</f>
        <v/>
      </c>
    </row>
    <row r="656">
      <c r="B656" s="51" t="n"/>
      <c r="C656" s="52" t="n"/>
      <c r="D656" s="52" t="n"/>
      <c r="E656" s="52" t="n"/>
      <c r="F656" s="52" t="n"/>
      <c r="G656" s="52" t="n"/>
      <c r="H656" s="52" t="n"/>
      <c r="I656" s="53" t="n"/>
      <c r="J656" s="54">
        <f>IF(D656="","",IFERROR(INDEX(CatTipo,MATCH(D656,CatNome,0)),"?"))</f>
        <v/>
      </c>
      <c r="K656" s="54">
        <f>IF(D656="","",IFERROR(INDEX(CatGrupo,MATCH(D656,CatNome,0)),"?"))</f>
        <v/>
      </c>
      <c r="L656" s="55">
        <f>IF(J656="Entrada",N(I656),IF(J656="Saída",-N(I656),0))</f>
        <v/>
      </c>
      <c r="M656" s="54">
        <f>IF(B656="",0,IF(H656="Previsto",IF(Visao="Realizado + previsto",1,0),1))</f>
        <v/>
      </c>
      <c r="N656" s="54">
        <f>IF(OR(B656="",H656&lt;&gt;"Previsto"),"",IF(B656&lt;TODAY(),"Atrasado",IF(B656&lt;=TODAY()+7,"Vence em 7 dias","A vencer")))</f>
        <v/>
      </c>
    </row>
    <row r="657">
      <c r="B657" s="51" t="n"/>
      <c r="C657" s="52" t="n"/>
      <c r="D657" s="52" t="n"/>
      <c r="E657" s="52" t="n"/>
      <c r="F657" s="52" t="n"/>
      <c r="G657" s="52" t="n"/>
      <c r="H657" s="52" t="n"/>
      <c r="I657" s="53" t="n"/>
      <c r="J657" s="54">
        <f>IF(D657="","",IFERROR(INDEX(CatTipo,MATCH(D657,CatNome,0)),"?"))</f>
        <v/>
      </c>
      <c r="K657" s="54">
        <f>IF(D657="","",IFERROR(INDEX(CatGrupo,MATCH(D657,CatNome,0)),"?"))</f>
        <v/>
      </c>
      <c r="L657" s="55">
        <f>IF(J657="Entrada",N(I657),IF(J657="Saída",-N(I657),0))</f>
        <v/>
      </c>
      <c r="M657" s="54">
        <f>IF(B657="",0,IF(H657="Previsto",IF(Visao="Realizado + previsto",1,0),1))</f>
        <v/>
      </c>
      <c r="N657" s="54">
        <f>IF(OR(B657="",H657&lt;&gt;"Previsto"),"",IF(B657&lt;TODAY(),"Atrasado",IF(B657&lt;=TODAY()+7,"Vence em 7 dias","A vencer")))</f>
        <v/>
      </c>
    </row>
    <row r="658">
      <c r="B658" s="51" t="n"/>
      <c r="C658" s="52" t="n"/>
      <c r="D658" s="52" t="n"/>
      <c r="E658" s="52" t="n"/>
      <c r="F658" s="52" t="n"/>
      <c r="G658" s="52" t="n"/>
      <c r="H658" s="52" t="n"/>
      <c r="I658" s="53" t="n"/>
      <c r="J658" s="54">
        <f>IF(D658="","",IFERROR(INDEX(CatTipo,MATCH(D658,CatNome,0)),"?"))</f>
        <v/>
      </c>
      <c r="K658" s="54">
        <f>IF(D658="","",IFERROR(INDEX(CatGrupo,MATCH(D658,CatNome,0)),"?"))</f>
        <v/>
      </c>
      <c r="L658" s="55">
        <f>IF(J658="Entrada",N(I658),IF(J658="Saída",-N(I658),0))</f>
        <v/>
      </c>
      <c r="M658" s="54">
        <f>IF(B658="",0,IF(H658="Previsto",IF(Visao="Realizado + previsto",1,0),1))</f>
        <v/>
      </c>
      <c r="N658" s="54">
        <f>IF(OR(B658="",H658&lt;&gt;"Previsto"),"",IF(B658&lt;TODAY(),"Atrasado",IF(B658&lt;=TODAY()+7,"Vence em 7 dias","A vencer")))</f>
        <v/>
      </c>
    </row>
    <row r="659">
      <c r="B659" s="51" t="n"/>
      <c r="C659" s="52" t="n"/>
      <c r="D659" s="52" t="n"/>
      <c r="E659" s="52" t="n"/>
      <c r="F659" s="52" t="n"/>
      <c r="G659" s="52" t="n"/>
      <c r="H659" s="52" t="n"/>
      <c r="I659" s="53" t="n"/>
      <c r="J659" s="54">
        <f>IF(D659="","",IFERROR(INDEX(CatTipo,MATCH(D659,CatNome,0)),"?"))</f>
        <v/>
      </c>
      <c r="K659" s="54">
        <f>IF(D659="","",IFERROR(INDEX(CatGrupo,MATCH(D659,CatNome,0)),"?"))</f>
        <v/>
      </c>
      <c r="L659" s="55">
        <f>IF(J659="Entrada",N(I659),IF(J659="Saída",-N(I659),0))</f>
        <v/>
      </c>
      <c r="M659" s="54">
        <f>IF(B659="",0,IF(H659="Previsto",IF(Visao="Realizado + previsto",1,0),1))</f>
        <v/>
      </c>
      <c r="N659" s="54">
        <f>IF(OR(B659="",H659&lt;&gt;"Previsto"),"",IF(B659&lt;TODAY(),"Atrasado",IF(B659&lt;=TODAY()+7,"Vence em 7 dias","A vencer")))</f>
        <v/>
      </c>
    </row>
    <row r="660">
      <c r="B660" s="51" t="n"/>
      <c r="C660" s="52" t="n"/>
      <c r="D660" s="52" t="n"/>
      <c r="E660" s="52" t="n"/>
      <c r="F660" s="52" t="n"/>
      <c r="G660" s="52" t="n"/>
      <c r="H660" s="52" t="n"/>
      <c r="I660" s="53" t="n"/>
      <c r="J660" s="54">
        <f>IF(D660="","",IFERROR(INDEX(CatTipo,MATCH(D660,CatNome,0)),"?"))</f>
        <v/>
      </c>
      <c r="K660" s="54">
        <f>IF(D660="","",IFERROR(INDEX(CatGrupo,MATCH(D660,CatNome,0)),"?"))</f>
        <v/>
      </c>
      <c r="L660" s="55">
        <f>IF(J660="Entrada",N(I660),IF(J660="Saída",-N(I660),0))</f>
        <v/>
      </c>
      <c r="M660" s="54">
        <f>IF(B660="",0,IF(H660="Previsto",IF(Visao="Realizado + previsto",1,0),1))</f>
        <v/>
      </c>
      <c r="N660" s="54">
        <f>IF(OR(B660="",H660&lt;&gt;"Previsto"),"",IF(B660&lt;TODAY(),"Atrasado",IF(B660&lt;=TODAY()+7,"Vence em 7 dias","A vencer")))</f>
        <v/>
      </c>
    </row>
    <row r="661">
      <c r="B661" s="51" t="n"/>
      <c r="C661" s="52" t="n"/>
      <c r="D661" s="52" t="n"/>
      <c r="E661" s="52" t="n"/>
      <c r="F661" s="52" t="n"/>
      <c r="G661" s="52" t="n"/>
      <c r="H661" s="52" t="n"/>
      <c r="I661" s="53" t="n"/>
      <c r="J661" s="54">
        <f>IF(D661="","",IFERROR(INDEX(CatTipo,MATCH(D661,CatNome,0)),"?"))</f>
        <v/>
      </c>
      <c r="K661" s="54">
        <f>IF(D661="","",IFERROR(INDEX(CatGrupo,MATCH(D661,CatNome,0)),"?"))</f>
        <v/>
      </c>
      <c r="L661" s="55">
        <f>IF(J661="Entrada",N(I661),IF(J661="Saída",-N(I661),0))</f>
        <v/>
      </c>
      <c r="M661" s="54">
        <f>IF(B661="",0,IF(H661="Previsto",IF(Visao="Realizado + previsto",1,0),1))</f>
        <v/>
      </c>
      <c r="N661" s="54">
        <f>IF(OR(B661="",H661&lt;&gt;"Previsto"),"",IF(B661&lt;TODAY(),"Atrasado",IF(B661&lt;=TODAY()+7,"Vence em 7 dias","A vencer")))</f>
        <v/>
      </c>
    </row>
    <row r="662">
      <c r="B662" s="51" t="n"/>
      <c r="C662" s="52" t="n"/>
      <c r="D662" s="52" t="n"/>
      <c r="E662" s="52" t="n"/>
      <c r="F662" s="52" t="n"/>
      <c r="G662" s="52" t="n"/>
      <c r="H662" s="52" t="n"/>
      <c r="I662" s="53" t="n"/>
      <c r="J662" s="54">
        <f>IF(D662="","",IFERROR(INDEX(CatTipo,MATCH(D662,CatNome,0)),"?"))</f>
        <v/>
      </c>
      <c r="K662" s="54">
        <f>IF(D662="","",IFERROR(INDEX(CatGrupo,MATCH(D662,CatNome,0)),"?"))</f>
        <v/>
      </c>
      <c r="L662" s="55">
        <f>IF(J662="Entrada",N(I662),IF(J662="Saída",-N(I662),0))</f>
        <v/>
      </c>
      <c r="M662" s="54">
        <f>IF(B662="",0,IF(H662="Previsto",IF(Visao="Realizado + previsto",1,0),1))</f>
        <v/>
      </c>
      <c r="N662" s="54">
        <f>IF(OR(B662="",H662&lt;&gt;"Previsto"),"",IF(B662&lt;TODAY(),"Atrasado",IF(B662&lt;=TODAY()+7,"Vence em 7 dias","A vencer")))</f>
        <v/>
      </c>
    </row>
    <row r="663">
      <c r="B663" s="51" t="n"/>
      <c r="C663" s="52" t="n"/>
      <c r="D663" s="52" t="n"/>
      <c r="E663" s="52" t="n"/>
      <c r="F663" s="52" t="n"/>
      <c r="G663" s="52" t="n"/>
      <c r="H663" s="52" t="n"/>
      <c r="I663" s="53" t="n"/>
      <c r="J663" s="54">
        <f>IF(D663="","",IFERROR(INDEX(CatTipo,MATCH(D663,CatNome,0)),"?"))</f>
        <v/>
      </c>
      <c r="K663" s="54">
        <f>IF(D663="","",IFERROR(INDEX(CatGrupo,MATCH(D663,CatNome,0)),"?"))</f>
        <v/>
      </c>
      <c r="L663" s="55">
        <f>IF(J663="Entrada",N(I663),IF(J663="Saída",-N(I663),0))</f>
        <v/>
      </c>
      <c r="M663" s="54">
        <f>IF(B663="",0,IF(H663="Previsto",IF(Visao="Realizado + previsto",1,0),1))</f>
        <v/>
      </c>
      <c r="N663" s="54">
        <f>IF(OR(B663="",H663&lt;&gt;"Previsto"),"",IF(B663&lt;TODAY(),"Atrasado",IF(B663&lt;=TODAY()+7,"Vence em 7 dias","A vencer")))</f>
        <v/>
      </c>
    </row>
    <row r="664">
      <c r="B664" s="51" t="n"/>
      <c r="C664" s="52" t="n"/>
      <c r="D664" s="52" t="n"/>
      <c r="E664" s="52" t="n"/>
      <c r="F664" s="52" t="n"/>
      <c r="G664" s="52" t="n"/>
      <c r="H664" s="52" t="n"/>
      <c r="I664" s="53" t="n"/>
      <c r="J664" s="54">
        <f>IF(D664="","",IFERROR(INDEX(CatTipo,MATCH(D664,CatNome,0)),"?"))</f>
        <v/>
      </c>
      <c r="K664" s="54">
        <f>IF(D664="","",IFERROR(INDEX(CatGrupo,MATCH(D664,CatNome,0)),"?"))</f>
        <v/>
      </c>
      <c r="L664" s="55">
        <f>IF(J664="Entrada",N(I664),IF(J664="Saída",-N(I664),0))</f>
        <v/>
      </c>
      <c r="M664" s="54">
        <f>IF(B664="",0,IF(H664="Previsto",IF(Visao="Realizado + previsto",1,0),1))</f>
        <v/>
      </c>
      <c r="N664" s="54">
        <f>IF(OR(B664="",H664&lt;&gt;"Previsto"),"",IF(B664&lt;TODAY(),"Atrasado",IF(B664&lt;=TODAY()+7,"Vence em 7 dias","A vencer")))</f>
        <v/>
      </c>
    </row>
    <row r="665">
      <c r="B665" s="51" t="n"/>
      <c r="C665" s="52" t="n"/>
      <c r="D665" s="52" t="n"/>
      <c r="E665" s="52" t="n"/>
      <c r="F665" s="52" t="n"/>
      <c r="G665" s="52" t="n"/>
      <c r="H665" s="52" t="n"/>
      <c r="I665" s="53" t="n"/>
      <c r="J665" s="54">
        <f>IF(D665="","",IFERROR(INDEX(CatTipo,MATCH(D665,CatNome,0)),"?"))</f>
        <v/>
      </c>
      <c r="K665" s="54">
        <f>IF(D665="","",IFERROR(INDEX(CatGrupo,MATCH(D665,CatNome,0)),"?"))</f>
        <v/>
      </c>
      <c r="L665" s="55">
        <f>IF(J665="Entrada",N(I665),IF(J665="Saída",-N(I665),0))</f>
        <v/>
      </c>
      <c r="M665" s="54">
        <f>IF(B665="",0,IF(H665="Previsto",IF(Visao="Realizado + previsto",1,0),1))</f>
        <v/>
      </c>
      <c r="N665" s="54">
        <f>IF(OR(B665="",H665&lt;&gt;"Previsto"),"",IF(B665&lt;TODAY(),"Atrasado",IF(B665&lt;=TODAY()+7,"Vence em 7 dias","A vencer")))</f>
        <v/>
      </c>
    </row>
    <row r="666">
      <c r="B666" s="51" t="n"/>
      <c r="C666" s="52" t="n"/>
      <c r="D666" s="52" t="n"/>
      <c r="E666" s="52" t="n"/>
      <c r="F666" s="52" t="n"/>
      <c r="G666" s="52" t="n"/>
      <c r="H666" s="52" t="n"/>
      <c r="I666" s="53" t="n"/>
      <c r="J666" s="54">
        <f>IF(D666="","",IFERROR(INDEX(CatTipo,MATCH(D666,CatNome,0)),"?"))</f>
        <v/>
      </c>
      <c r="K666" s="54">
        <f>IF(D666="","",IFERROR(INDEX(CatGrupo,MATCH(D666,CatNome,0)),"?"))</f>
        <v/>
      </c>
      <c r="L666" s="55">
        <f>IF(J666="Entrada",N(I666),IF(J666="Saída",-N(I666),0))</f>
        <v/>
      </c>
      <c r="M666" s="54">
        <f>IF(B666="",0,IF(H666="Previsto",IF(Visao="Realizado + previsto",1,0),1))</f>
        <v/>
      </c>
      <c r="N666" s="54">
        <f>IF(OR(B666="",H666&lt;&gt;"Previsto"),"",IF(B666&lt;TODAY(),"Atrasado",IF(B666&lt;=TODAY()+7,"Vence em 7 dias","A vencer")))</f>
        <v/>
      </c>
    </row>
    <row r="667">
      <c r="B667" s="51" t="n"/>
      <c r="C667" s="52" t="n"/>
      <c r="D667" s="52" t="n"/>
      <c r="E667" s="52" t="n"/>
      <c r="F667" s="52" t="n"/>
      <c r="G667" s="52" t="n"/>
      <c r="H667" s="52" t="n"/>
      <c r="I667" s="53" t="n"/>
      <c r="J667" s="54">
        <f>IF(D667="","",IFERROR(INDEX(CatTipo,MATCH(D667,CatNome,0)),"?"))</f>
        <v/>
      </c>
      <c r="K667" s="54">
        <f>IF(D667="","",IFERROR(INDEX(CatGrupo,MATCH(D667,CatNome,0)),"?"))</f>
        <v/>
      </c>
      <c r="L667" s="55">
        <f>IF(J667="Entrada",N(I667),IF(J667="Saída",-N(I667),0))</f>
        <v/>
      </c>
      <c r="M667" s="54">
        <f>IF(B667="",0,IF(H667="Previsto",IF(Visao="Realizado + previsto",1,0),1))</f>
        <v/>
      </c>
      <c r="N667" s="54">
        <f>IF(OR(B667="",H667&lt;&gt;"Previsto"),"",IF(B667&lt;TODAY(),"Atrasado",IF(B667&lt;=TODAY()+7,"Vence em 7 dias","A vencer")))</f>
        <v/>
      </c>
    </row>
    <row r="668">
      <c r="B668" s="51" t="n"/>
      <c r="C668" s="52" t="n"/>
      <c r="D668" s="52" t="n"/>
      <c r="E668" s="52" t="n"/>
      <c r="F668" s="52" t="n"/>
      <c r="G668" s="52" t="n"/>
      <c r="H668" s="52" t="n"/>
      <c r="I668" s="53" t="n"/>
      <c r="J668" s="54">
        <f>IF(D668="","",IFERROR(INDEX(CatTipo,MATCH(D668,CatNome,0)),"?"))</f>
        <v/>
      </c>
      <c r="K668" s="54">
        <f>IF(D668="","",IFERROR(INDEX(CatGrupo,MATCH(D668,CatNome,0)),"?"))</f>
        <v/>
      </c>
      <c r="L668" s="55">
        <f>IF(J668="Entrada",N(I668),IF(J668="Saída",-N(I668),0))</f>
        <v/>
      </c>
      <c r="M668" s="54">
        <f>IF(B668="",0,IF(H668="Previsto",IF(Visao="Realizado + previsto",1,0),1))</f>
        <v/>
      </c>
      <c r="N668" s="54">
        <f>IF(OR(B668="",H668&lt;&gt;"Previsto"),"",IF(B668&lt;TODAY(),"Atrasado",IF(B668&lt;=TODAY()+7,"Vence em 7 dias","A vencer")))</f>
        <v/>
      </c>
    </row>
    <row r="669">
      <c r="B669" s="51" t="n"/>
      <c r="C669" s="52" t="n"/>
      <c r="D669" s="52" t="n"/>
      <c r="E669" s="52" t="n"/>
      <c r="F669" s="52" t="n"/>
      <c r="G669" s="52" t="n"/>
      <c r="H669" s="52" t="n"/>
      <c r="I669" s="53" t="n"/>
      <c r="J669" s="54">
        <f>IF(D669="","",IFERROR(INDEX(CatTipo,MATCH(D669,CatNome,0)),"?"))</f>
        <v/>
      </c>
      <c r="K669" s="54">
        <f>IF(D669="","",IFERROR(INDEX(CatGrupo,MATCH(D669,CatNome,0)),"?"))</f>
        <v/>
      </c>
      <c r="L669" s="55">
        <f>IF(J669="Entrada",N(I669),IF(J669="Saída",-N(I669),0))</f>
        <v/>
      </c>
      <c r="M669" s="54">
        <f>IF(B669="",0,IF(H669="Previsto",IF(Visao="Realizado + previsto",1,0),1))</f>
        <v/>
      </c>
      <c r="N669" s="54">
        <f>IF(OR(B669="",H669&lt;&gt;"Previsto"),"",IF(B669&lt;TODAY(),"Atrasado",IF(B669&lt;=TODAY()+7,"Vence em 7 dias","A vencer")))</f>
        <v/>
      </c>
    </row>
    <row r="670">
      <c r="B670" s="51" t="n"/>
      <c r="C670" s="52" t="n"/>
      <c r="D670" s="52" t="n"/>
      <c r="E670" s="52" t="n"/>
      <c r="F670" s="52" t="n"/>
      <c r="G670" s="52" t="n"/>
      <c r="H670" s="52" t="n"/>
      <c r="I670" s="53" t="n"/>
      <c r="J670" s="54">
        <f>IF(D670="","",IFERROR(INDEX(CatTipo,MATCH(D670,CatNome,0)),"?"))</f>
        <v/>
      </c>
      <c r="K670" s="54">
        <f>IF(D670="","",IFERROR(INDEX(CatGrupo,MATCH(D670,CatNome,0)),"?"))</f>
        <v/>
      </c>
      <c r="L670" s="55">
        <f>IF(J670="Entrada",N(I670),IF(J670="Saída",-N(I670),0))</f>
        <v/>
      </c>
      <c r="M670" s="54">
        <f>IF(B670="",0,IF(H670="Previsto",IF(Visao="Realizado + previsto",1,0),1))</f>
        <v/>
      </c>
      <c r="N670" s="54">
        <f>IF(OR(B670="",H670&lt;&gt;"Previsto"),"",IF(B670&lt;TODAY(),"Atrasado",IF(B670&lt;=TODAY()+7,"Vence em 7 dias","A vencer")))</f>
        <v/>
      </c>
    </row>
    <row r="671">
      <c r="B671" s="51" t="n"/>
      <c r="C671" s="52" t="n"/>
      <c r="D671" s="52" t="n"/>
      <c r="E671" s="52" t="n"/>
      <c r="F671" s="52" t="n"/>
      <c r="G671" s="52" t="n"/>
      <c r="H671" s="52" t="n"/>
      <c r="I671" s="53" t="n"/>
      <c r="J671" s="54">
        <f>IF(D671="","",IFERROR(INDEX(CatTipo,MATCH(D671,CatNome,0)),"?"))</f>
        <v/>
      </c>
      <c r="K671" s="54">
        <f>IF(D671="","",IFERROR(INDEX(CatGrupo,MATCH(D671,CatNome,0)),"?"))</f>
        <v/>
      </c>
      <c r="L671" s="55">
        <f>IF(J671="Entrada",N(I671),IF(J671="Saída",-N(I671),0))</f>
        <v/>
      </c>
      <c r="M671" s="54">
        <f>IF(B671="",0,IF(H671="Previsto",IF(Visao="Realizado + previsto",1,0),1))</f>
        <v/>
      </c>
      <c r="N671" s="54">
        <f>IF(OR(B671="",H671&lt;&gt;"Previsto"),"",IF(B671&lt;TODAY(),"Atrasado",IF(B671&lt;=TODAY()+7,"Vence em 7 dias","A vencer")))</f>
        <v/>
      </c>
    </row>
    <row r="672">
      <c r="B672" s="51" t="n"/>
      <c r="C672" s="52" t="n"/>
      <c r="D672" s="52" t="n"/>
      <c r="E672" s="52" t="n"/>
      <c r="F672" s="52" t="n"/>
      <c r="G672" s="52" t="n"/>
      <c r="H672" s="52" t="n"/>
      <c r="I672" s="53" t="n"/>
      <c r="J672" s="54">
        <f>IF(D672="","",IFERROR(INDEX(CatTipo,MATCH(D672,CatNome,0)),"?"))</f>
        <v/>
      </c>
      <c r="K672" s="54">
        <f>IF(D672="","",IFERROR(INDEX(CatGrupo,MATCH(D672,CatNome,0)),"?"))</f>
        <v/>
      </c>
      <c r="L672" s="55">
        <f>IF(J672="Entrada",N(I672),IF(J672="Saída",-N(I672),0))</f>
        <v/>
      </c>
      <c r="M672" s="54">
        <f>IF(B672="",0,IF(H672="Previsto",IF(Visao="Realizado + previsto",1,0),1))</f>
        <v/>
      </c>
      <c r="N672" s="54">
        <f>IF(OR(B672="",H672&lt;&gt;"Previsto"),"",IF(B672&lt;TODAY(),"Atrasado",IF(B672&lt;=TODAY()+7,"Vence em 7 dias","A vencer")))</f>
        <v/>
      </c>
    </row>
    <row r="673">
      <c r="B673" s="51" t="n"/>
      <c r="C673" s="52" t="n"/>
      <c r="D673" s="52" t="n"/>
      <c r="E673" s="52" t="n"/>
      <c r="F673" s="52" t="n"/>
      <c r="G673" s="52" t="n"/>
      <c r="H673" s="52" t="n"/>
      <c r="I673" s="53" t="n"/>
      <c r="J673" s="54">
        <f>IF(D673="","",IFERROR(INDEX(CatTipo,MATCH(D673,CatNome,0)),"?"))</f>
        <v/>
      </c>
      <c r="K673" s="54">
        <f>IF(D673="","",IFERROR(INDEX(CatGrupo,MATCH(D673,CatNome,0)),"?"))</f>
        <v/>
      </c>
      <c r="L673" s="55">
        <f>IF(J673="Entrada",N(I673),IF(J673="Saída",-N(I673),0))</f>
        <v/>
      </c>
      <c r="M673" s="54">
        <f>IF(B673="",0,IF(H673="Previsto",IF(Visao="Realizado + previsto",1,0),1))</f>
        <v/>
      </c>
      <c r="N673" s="54">
        <f>IF(OR(B673="",H673&lt;&gt;"Previsto"),"",IF(B673&lt;TODAY(),"Atrasado",IF(B673&lt;=TODAY()+7,"Vence em 7 dias","A vencer")))</f>
        <v/>
      </c>
    </row>
    <row r="674">
      <c r="B674" s="51" t="n"/>
      <c r="C674" s="52" t="n"/>
      <c r="D674" s="52" t="n"/>
      <c r="E674" s="52" t="n"/>
      <c r="F674" s="52" t="n"/>
      <c r="G674" s="52" t="n"/>
      <c r="H674" s="52" t="n"/>
      <c r="I674" s="53" t="n"/>
      <c r="J674" s="54">
        <f>IF(D674="","",IFERROR(INDEX(CatTipo,MATCH(D674,CatNome,0)),"?"))</f>
        <v/>
      </c>
      <c r="K674" s="54">
        <f>IF(D674="","",IFERROR(INDEX(CatGrupo,MATCH(D674,CatNome,0)),"?"))</f>
        <v/>
      </c>
      <c r="L674" s="55">
        <f>IF(J674="Entrada",N(I674),IF(J674="Saída",-N(I674),0))</f>
        <v/>
      </c>
      <c r="M674" s="54">
        <f>IF(B674="",0,IF(H674="Previsto",IF(Visao="Realizado + previsto",1,0),1))</f>
        <v/>
      </c>
      <c r="N674" s="54">
        <f>IF(OR(B674="",H674&lt;&gt;"Previsto"),"",IF(B674&lt;TODAY(),"Atrasado",IF(B674&lt;=TODAY()+7,"Vence em 7 dias","A vencer")))</f>
        <v/>
      </c>
    </row>
    <row r="675">
      <c r="B675" s="51" t="n"/>
      <c r="C675" s="52" t="n"/>
      <c r="D675" s="52" t="n"/>
      <c r="E675" s="52" t="n"/>
      <c r="F675" s="52" t="n"/>
      <c r="G675" s="52" t="n"/>
      <c r="H675" s="52" t="n"/>
      <c r="I675" s="53" t="n"/>
      <c r="J675" s="54">
        <f>IF(D675="","",IFERROR(INDEX(CatTipo,MATCH(D675,CatNome,0)),"?"))</f>
        <v/>
      </c>
      <c r="K675" s="54">
        <f>IF(D675="","",IFERROR(INDEX(CatGrupo,MATCH(D675,CatNome,0)),"?"))</f>
        <v/>
      </c>
      <c r="L675" s="55">
        <f>IF(J675="Entrada",N(I675),IF(J675="Saída",-N(I675),0))</f>
        <v/>
      </c>
      <c r="M675" s="54">
        <f>IF(B675="",0,IF(H675="Previsto",IF(Visao="Realizado + previsto",1,0),1))</f>
        <v/>
      </c>
      <c r="N675" s="54">
        <f>IF(OR(B675="",H675&lt;&gt;"Previsto"),"",IF(B675&lt;TODAY(),"Atrasado",IF(B675&lt;=TODAY()+7,"Vence em 7 dias","A vencer")))</f>
        <v/>
      </c>
    </row>
    <row r="676">
      <c r="B676" s="51" t="n"/>
      <c r="C676" s="52" t="n"/>
      <c r="D676" s="52" t="n"/>
      <c r="E676" s="52" t="n"/>
      <c r="F676" s="52" t="n"/>
      <c r="G676" s="52" t="n"/>
      <c r="H676" s="52" t="n"/>
      <c r="I676" s="53" t="n"/>
      <c r="J676" s="54">
        <f>IF(D676="","",IFERROR(INDEX(CatTipo,MATCH(D676,CatNome,0)),"?"))</f>
        <v/>
      </c>
      <c r="K676" s="54">
        <f>IF(D676="","",IFERROR(INDEX(CatGrupo,MATCH(D676,CatNome,0)),"?"))</f>
        <v/>
      </c>
      <c r="L676" s="55">
        <f>IF(J676="Entrada",N(I676),IF(J676="Saída",-N(I676),0))</f>
        <v/>
      </c>
      <c r="M676" s="54">
        <f>IF(B676="",0,IF(H676="Previsto",IF(Visao="Realizado + previsto",1,0),1))</f>
        <v/>
      </c>
      <c r="N676" s="54">
        <f>IF(OR(B676="",H676&lt;&gt;"Previsto"),"",IF(B676&lt;TODAY(),"Atrasado",IF(B676&lt;=TODAY()+7,"Vence em 7 dias","A vencer")))</f>
        <v/>
      </c>
    </row>
    <row r="677">
      <c r="B677" s="51" t="n"/>
      <c r="C677" s="52" t="n"/>
      <c r="D677" s="52" t="n"/>
      <c r="E677" s="52" t="n"/>
      <c r="F677" s="52" t="n"/>
      <c r="G677" s="52" t="n"/>
      <c r="H677" s="52" t="n"/>
      <c r="I677" s="53" t="n"/>
      <c r="J677" s="54">
        <f>IF(D677="","",IFERROR(INDEX(CatTipo,MATCH(D677,CatNome,0)),"?"))</f>
        <v/>
      </c>
      <c r="K677" s="54">
        <f>IF(D677="","",IFERROR(INDEX(CatGrupo,MATCH(D677,CatNome,0)),"?"))</f>
        <v/>
      </c>
      <c r="L677" s="55">
        <f>IF(J677="Entrada",N(I677),IF(J677="Saída",-N(I677),0))</f>
        <v/>
      </c>
      <c r="M677" s="54">
        <f>IF(B677="",0,IF(H677="Previsto",IF(Visao="Realizado + previsto",1,0),1))</f>
        <v/>
      </c>
      <c r="N677" s="54">
        <f>IF(OR(B677="",H677&lt;&gt;"Previsto"),"",IF(B677&lt;TODAY(),"Atrasado",IF(B677&lt;=TODAY()+7,"Vence em 7 dias","A vencer")))</f>
        <v/>
      </c>
    </row>
    <row r="678">
      <c r="B678" s="51" t="n"/>
      <c r="C678" s="52" t="n"/>
      <c r="D678" s="52" t="n"/>
      <c r="E678" s="52" t="n"/>
      <c r="F678" s="52" t="n"/>
      <c r="G678" s="52" t="n"/>
      <c r="H678" s="52" t="n"/>
      <c r="I678" s="53" t="n"/>
      <c r="J678" s="54">
        <f>IF(D678="","",IFERROR(INDEX(CatTipo,MATCH(D678,CatNome,0)),"?"))</f>
        <v/>
      </c>
      <c r="K678" s="54">
        <f>IF(D678="","",IFERROR(INDEX(CatGrupo,MATCH(D678,CatNome,0)),"?"))</f>
        <v/>
      </c>
      <c r="L678" s="55">
        <f>IF(J678="Entrada",N(I678),IF(J678="Saída",-N(I678),0))</f>
        <v/>
      </c>
      <c r="M678" s="54">
        <f>IF(B678="",0,IF(H678="Previsto",IF(Visao="Realizado + previsto",1,0),1))</f>
        <v/>
      </c>
      <c r="N678" s="54">
        <f>IF(OR(B678="",H678&lt;&gt;"Previsto"),"",IF(B678&lt;TODAY(),"Atrasado",IF(B678&lt;=TODAY()+7,"Vence em 7 dias","A vencer")))</f>
        <v/>
      </c>
    </row>
    <row r="679">
      <c r="B679" s="51" t="n"/>
      <c r="C679" s="52" t="n"/>
      <c r="D679" s="52" t="n"/>
      <c r="E679" s="52" t="n"/>
      <c r="F679" s="52" t="n"/>
      <c r="G679" s="52" t="n"/>
      <c r="H679" s="52" t="n"/>
      <c r="I679" s="53" t="n"/>
      <c r="J679" s="54">
        <f>IF(D679="","",IFERROR(INDEX(CatTipo,MATCH(D679,CatNome,0)),"?"))</f>
        <v/>
      </c>
      <c r="K679" s="54">
        <f>IF(D679="","",IFERROR(INDEX(CatGrupo,MATCH(D679,CatNome,0)),"?"))</f>
        <v/>
      </c>
      <c r="L679" s="55">
        <f>IF(J679="Entrada",N(I679),IF(J679="Saída",-N(I679),0))</f>
        <v/>
      </c>
      <c r="M679" s="54">
        <f>IF(B679="",0,IF(H679="Previsto",IF(Visao="Realizado + previsto",1,0),1))</f>
        <v/>
      </c>
      <c r="N679" s="54">
        <f>IF(OR(B679="",H679&lt;&gt;"Previsto"),"",IF(B679&lt;TODAY(),"Atrasado",IF(B679&lt;=TODAY()+7,"Vence em 7 dias","A vencer")))</f>
        <v/>
      </c>
    </row>
    <row r="680">
      <c r="B680" s="51" t="n"/>
      <c r="C680" s="52" t="n"/>
      <c r="D680" s="52" t="n"/>
      <c r="E680" s="52" t="n"/>
      <c r="F680" s="52" t="n"/>
      <c r="G680" s="52" t="n"/>
      <c r="H680" s="52" t="n"/>
      <c r="I680" s="53" t="n"/>
      <c r="J680" s="54">
        <f>IF(D680="","",IFERROR(INDEX(CatTipo,MATCH(D680,CatNome,0)),"?"))</f>
        <v/>
      </c>
      <c r="K680" s="54">
        <f>IF(D680="","",IFERROR(INDEX(CatGrupo,MATCH(D680,CatNome,0)),"?"))</f>
        <v/>
      </c>
      <c r="L680" s="55">
        <f>IF(J680="Entrada",N(I680),IF(J680="Saída",-N(I680),0))</f>
        <v/>
      </c>
      <c r="M680" s="54">
        <f>IF(B680="",0,IF(H680="Previsto",IF(Visao="Realizado + previsto",1,0),1))</f>
        <v/>
      </c>
      <c r="N680" s="54">
        <f>IF(OR(B680="",H680&lt;&gt;"Previsto"),"",IF(B680&lt;TODAY(),"Atrasado",IF(B680&lt;=TODAY()+7,"Vence em 7 dias","A vencer")))</f>
        <v/>
      </c>
    </row>
    <row r="681">
      <c r="B681" s="51" t="n"/>
      <c r="C681" s="52" t="n"/>
      <c r="D681" s="52" t="n"/>
      <c r="E681" s="52" t="n"/>
      <c r="F681" s="52" t="n"/>
      <c r="G681" s="52" t="n"/>
      <c r="H681" s="52" t="n"/>
      <c r="I681" s="53" t="n"/>
      <c r="J681" s="54">
        <f>IF(D681="","",IFERROR(INDEX(CatTipo,MATCH(D681,CatNome,0)),"?"))</f>
        <v/>
      </c>
      <c r="K681" s="54">
        <f>IF(D681="","",IFERROR(INDEX(CatGrupo,MATCH(D681,CatNome,0)),"?"))</f>
        <v/>
      </c>
      <c r="L681" s="55">
        <f>IF(J681="Entrada",N(I681),IF(J681="Saída",-N(I681),0))</f>
        <v/>
      </c>
      <c r="M681" s="54">
        <f>IF(B681="",0,IF(H681="Previsto",IF(Visao="Realizado + previsto",1,0),1))</f>
        <v/>
      </c>
      <c r="N681" s="54">
        <f>IF(OR(B681="",H681&lt;&gt;"Previsto"),"",IF(B681&lt;TODAY(),"Atrasado",IF(B681&lt;=TODAY()+7,"Vence em 7 dias","A vencer")))</f>
        <v/>
      </c>
    </row>
    <row r="682">
      <c r="B682" s="51" t="n"/>
      <c r="C682" s="52" t="n"/>
      <c r="D682" s="52" t="n"/>
      <c r="E682" s="52" t="n"/>
      <c r="F682" s="52" t="n"/>
      <c r="G682" s="52" t="n"/>
      <c r="H682" s="52" t="n"/>
      <c r="I682" s="53" t="n"/>
      <c r="J682" s="54">
        <f>IF(D682="","",IFERROR(INDEX(CatTipo,MATCH(D682,CatNome,0)),"?"))</f>
        <v/>
      </c>
      <c r="K682" s="54">
        <f>IF(D682="","",IFERROR(INDEX(CatGrupo,MATCH(D682,CatNome,0)),"?"))</f>
        <v/>
      </c>
      <c r="L682" s="55">
        <f>IF(J682="Entrada",N(I682),IF(J682="Saída",-N(I682),0))</f>
        <v/>
      </c>
      <c r="M682" s="54">
        <f>IF(B682="",0,IF(H682="Previsto",IF(Visao="Realizado + previsto",1,0),1))</f>
        <v/>
      </c>
      <c r="N682" s="54">
        <f>IF(OR(B682="",H682&lt;&gt;"Previsto"),"",IF(B682&lt;TODAY(),"Atrasado",IF(B682&lt;=TODAY()+7,"Vence em 7 dias","A vencer")))</f>
        <v/>
      </c>
    </row>
    <row r="683">
      <c r="B683" s="51" t="n"/>
      <c r="C683" s="52" t="n"/>
      <c r="D683" s="52" t="n"/>
      <c r="E683" s="52" t="n"/>
      <c r="F683" s="52" t="n"/>
      <c r="G683" s="52" t="n"/>
      <c r="H683" s="52" t="n"/>
      <c r="I683" s="53" t="n"/>
      <c r="J683" s="54">
        <f>IF(D683="","",IFERROR(INDEX(CatTipo,MATCH(D683,CatNome,0)),"?"))</f>
        <v/>
      </c>
      <c r="K683" s="54">
        <f>IF(D683="","",IFERROR(INDEX(CatGrupo,MATCH(D683,CatNome,0)),"?"))</f>
        <v/>
      </c>
      <c r="L683" s="55">
        <f>IF(J683="Entrada",N(I683),IF(J683="Saída",-N(I683),0))</f>
        <v/>
      </c>
      <c r="M683" s="54">
        <f>IF(B683="",0,IF(H683="Previsto",IF(Visao="Realizado + previsto",1,0),1))</f>
        <v/>
      </c>
      <c r="N683" s="54">
        <f>IF(OR(B683="",H683&lt;&gt;"Previsto"),"",IF(B683&lt;TODAY(),"Atrasado",IF(B683&lt;=TODAY()+7,"Vence em 7 dias","A vencer")))</f>
        <v/>
      </c>
    </row>
    <row r="684">
      <c r="B684" s="51" t="n"/>
      <c r="C684" s="52" t="n"/>
      <c r="D684" s="52" t="n"/>
      <c r="E684" s="52" t="n"/>
      <c r="F684" s="52" t="n"/>
      <c r="G684" s="52" t="n"/>
      <c r="H684" s="52" t="n"/>
      <c r="I684" s="53" t="n"/>
      <c r="J684" s="54">
        <f>IF(D684="","",IFERROR(INDEX(CatTipo,MATCH(D684,CatNome,0)),"?"))</f>
        <v/>
      </c>
      <c r="K684" s="54">
        <f>IF(D684="","",IFERROR(INDEX(CatGrupo,MATCH(D684,CatNome,0)),"?"))</f>
        <v/>
      </c>
      <c r="L684" s="55">
        <f>IF(J684="Entrada",N(I684),IF(J684="Saída",-N(I684),0))</f>
        <v/>
      </c>
      <c r="M684" s="54">
        <f>IF(B684="",0,IF(H684="Previsto",IF(Visao="Realizado + previsto",1,0),1))</f>
        <v/>
      </c>
      <c r="N684" s="54">
        <f>IF(OR(B684="",H684&lt;&gt;"Previsto"),"",IF(B684&lt;TODAY(),"Atrasado",IF(B684&lt;=TODAY()+7,"Vence em 7 dias","A vencer")))</f>
        <v/>
      </c>
    </row>
    <row r="685">
      <c r="B685" s="51" t="n"/>
      <c r="C685" s="52" t="n"/>
      <c r="D685" s="52" t="n"/>
      <c r="E685" s="52" t="n"/>
      <c r="F685" s="52" t="n"/>
      <c r="G685" s="52" t="n"/>
      <c r="H685" s="52" t="n"/>
      <c r="I685" s="53" t="n"/>
      <c r="J685" s="54">
        <f>IF(D685="","",IFERROR(INDEX(CatTipo,MATCH(D685,CatNome,0)),"?"))</f>
        <v/>
      </c>
      <c r="K685" s="54">
        <f>IF(D685="","",IFERROR(INDEX(CatGrupo,MATCH(D685,CatNome,0)),"?"))</f>
        <v/>
      </c>
      <c r="L685" s="55">
        <f>IF(J685="Entrada",N(I685),IF(J685="Saída",-N(I685),0))</f>
        <v/>
      </c>
      <c r="M685" s="54">
        <f>IF(B685="",0,IF(H685="Previsto",IF(Visao="Realizado + previsto",1,0),1))</f>
        <v/>
      </c>
      <c r="N685" s="54">
        <f>IF(OR(B685="",H685&lt;&gt;"Previsto"),"",IF(B685&lt;TODAY(),"Atrasado",IF(B685&lt;=TODAY()+7,"Vence em 7 dias","A vencer")))</f>
        <v/>
      </c>
    </row>
    <row r="686">
      <c r="B686" s="51" t="n"/>
      <c r="C686" s="52" t="n"/>
      <c r="D686" s="52" t="n"/>
      <c r="E686" s="52" t="n"/>
      <c r="F686" s="52" t="n"/>
      <c r="G686" s="52" t="n"/>
      <c r="H686" s="52" t="n"/>
      <c r="I686" s="53" t="n"/>
      <c r="J686" s="54">
        <f>IF(D686="","",IFERROR(INDEX(CatTipo,MATCH(D686,CatNome,0)),"?"))</f>
        <v/>
      </c>
      <c r="K686" s="54">
        <f>IF(D686="","",IFERROR(INDEX(CatGrupo,MATCH(D686,CatNome,0)),"?"))</f>
        <v/>
      </c>
      <c r="L686" s="55">
        <f>IF(J686="Entrada",N(I686),IF(J686="Saída",-N(I686),0))</f>
        <v/>
      </c>
      <c r="M686" s="54">
        <f>IF(B686="",0,IF(H686="Previsto",IF(Visao="Realizado + previsto",1,0),1))</f>
        <v/>
      </c>
      <c r="N686" s="54">
        <f>IF(OR(B686="",H686&lt;&gt;"Previsto"),"",IF(B686&lt;TODAY(),"Atrasado",IF(B686&lt;=TODAY()+7,"Vence em 7 dias","A vencer")))</f>
        <v/>
      </c>
    </row>
    <row r="687">
      <c r="B687" s="51" t="n"/>
      <c r="C687" s="52" t="n"/>
      <c r="D687" s="52" t="n"/>
      <c r="E687" s="52" t="n"/>
      <c r="F687" s="52" t="n"/>
      <c r="G687" s="52" t="n"/>
      <c r="H687" s="52" t="n"/>
      <c r="I687" s="53" t="n"/>
      <c r="J687" s="54">
        <f>IF(D687="","",IFERROR(INDEX(CatTipo,MATCH(D687,CatNome,0)),"?"))</f>
        <v/>
      </c>
      <c r="K687" s="54">
        <f>IF(D687="","",IFERROR(INDEX(CatGrupo,MATCH(D687,CatNome,0)),"?"))</f>
        <v/>
      </c>
      <c r="L687" s="55">
        <f>IF(J687="Entrada",N(I687),IF(J687="Saída",-N(I687),0))</f>
        <v/>
      </c>
      <c r="M687" s="54">
        <f>IF(B687="",0,IF(H687="Previsto",IF(Visao="Realizado + previsto",1,0),1))</f>
        <v/>
      </c>
      <c r="N687" s="54">
        <f>IF(OR(B687="",H687&lt;&gt;"Previsto"),"",IF(B687&lt;TODAY(),"Atrasado",IF(B687&lt;=TODAY()+7,"Vence em 7 dias","A vencer")))</f>
        <v/>
      </c>
    </row>
    <row r="688">
      <c r="B688" s="51" t="n"/>
      <c r="C688" s="52" t="n"/>
      <c r="D688" s="52" t="n"/>
      <c r="E688" s="52" t="n"/>
      <c r="F688" s="52" t="n"/>
      <c r="G688" s="52" t="n"/>
      <c r="H688" s="52" t="n"/>
      <c r="I688" s="53" t="n"/>
      <c r="J688" s="54">
        <f>IF(D688="","",IFERROR(INDEX(CatTipo,MATCH(D688,CatNome,0)),"?"))</f>
        <v/>
      </c>
      <c r="K688" s="54">
        <f>IF(D688="","",IFERROR(INDEX(CatGrupo,MATCH(D688,CatNome,0)),"?"))</f>
        <v/>
      </c>
      <c r="L688" s="55">
        <f>IF(J688="Entrada",N(I688),IF(J688="Saída",-N(I688),0))</f>
        <v/>
      </c>
      <c r="M688" s="54">
        <f>IF(B688="",0,IF(H688="Previsto",IF(Visao="Realizado + previsto",1,0),1))</f>
        <v/>
      </c>
      <c r="N688" s="54">
        <f>IF(OR(B688="",H688&lt;&gt;"Previsto"),"",IF(B688&lt;TODAY(),"Atrasado",IF(B688&lt;=TODAY()+7,"Vence em 7 dias","A vencer")))</f>
        <v/>
      </c>
    </row>
    <row r="689">
      <c r="B689" s="51" t="n"/>
      <c r="C689" s="52" t="n"/>
      <c r="D689" s="52" t="n"/>
      <c r="E689" s="52" t="n"/>
      <c r="F689" s="52" t="n"/>
      <c r="G689" s="52" t="n"/>
      <c r="H689" s="52" t="n"/>
      <c r="I689" s="53" t="n"/>
      <c r="J689" s="54">
        <f>IF(D689="","",IFERROR(INDEX(CatTipo,MATCH(D689,CatNome,0)),"?"))</f>
        <v/>
      </c>
      <c r="K689" s="54">
        <f>IF(D689="","",IFERROR(INDEX(CatGrupo,MATCH(D689,CatNome,0)),"?"))</f>
        <v/>
      </c>
      <c r="L689" s="55">
        <f>IF(J689="Entrada",N(I689),IF(J689="Saída",-N(I689),0))</f>
        <v/>
      </c>
      <c r="M689" s="54">
        <f>IF(B689="",0,IF(H689="Previsto",IF(Visao="Realizado + previsto",1,0),1))</f>
        <v/>
      </c>
      <c r="N689" s="54">
        <f>IF(OR(B689="",H689&lt;&gt;"Previsto"),"",IF(B689&lt;TODAY(),"Atrasado",IF(B689&lt;=TODAY()+7,"Vence em 7 dias","A vencer")))</f>
        <v/>
      </c>
    </row>
    <row r="690">
      <c r="B690" s="51" t="n"/>
      <c r="C690" s="52" t="n"/>
      <c r="D690" s="52" t="n"/>
      <c r="E690" s="52" t="n"/>
      <c r="F690" s="52" t="n"/>
      <c r="G690" s="52" t="n"/>
      <c r="H690" s="52" t="n"/>
      <c r="I690" s="53" t="n"/>
      <c r="J690" s="54">
        <f>IF(D690="","",IFERROR(INDEX(CatTipo,MATCH(D690,CatNome,0)),"?"))</f>
        <v/>
      </c>
      <c r="K690" s="54">
        <f>IF(D690="","",IFERROR(INDEX(CatGrupo,MATCH(D690,CatNome,0)),"?"))</f>
        <v/>
      </c>
      <c r="L690" s="55">
        <f>IF(J690="Entrada",N(I690),IF(J690="Saída",-N(I690),0))</f>
        <v/>
      </c>
      <c r="M690" s="54">
        <f>IF(B690="",0,IF(H690="Previsto",IF(Visao="Realizado + previsto",1,0),1))</f>
        <v/>
      </c>
      <c r="N690" s="54">
        <f>IF(OR(B690="",H690&lt;&gt;"Previsto"),"",IF(B690&lt;TODAY(),"Atrasado",IF(B690&lt;=TODAY()+7,"Vence em 7 dias","A vencer")))</f>
        <v/>
      </c>
    </row>
    <row r="691">
      <c r="B691" s="51" t="n"/>
      <c r="C691" s="52" t="n"/>
      <c r="D691" s="52" t="n"/>
      <c r="E691" s="52" t="n"/>
      <c r="F691" s="52" t="n"/>
      <c r="G691" s="52" t="n"/>
      <c r="H691" s="52" t="n"/>
      <c r="I691" s="53" t="n"/>
      <c r="J691" s="54">
        <f>IF(D691="","",IFERROR(INDEX(CatTipo,MATCH(D691,CatNome,0)),"?"))</f>
        <v/>
      </c>
      <c r="K691" s="54">
        <f>IF(D691="","",IFERROR(INDEX(CatGrupo,MATCH(D691,CatNome,0)),"?"))</f>
        <v/>
      </c>
      <c r="L691" s="55">
        <f>IF(J691="Entrada",N(I691),IF(J691="Saída",-N(I691),0))</f>
        <v/>
      </c>
      <c r="M691" s="54">
        <f>IF(B691="",0,IF(H691="Previsto",IF(Visao="Realizado + previsto",1,0),1))</f>
        <v/>
      </c>
      <c r="N691" s="54">
        <f>IF(OR(B691="",H691&lt;&gt;"Previsto"),"",IF(B691&lt;TODAY(),"Atrasado",IF(B691&lt;=TODAY()+7,"Vence em 7 dias","A vencer")))</f>
        <v/>
      </c>
    </row>
    <row r="692">
      <c r="B692" s="51" t="n"/>
      <c r="C692" s="52" t="n"/>
      <c r="D692" s="52" t="n"/>
      <c r="E692" s="52" t="n"/>
      <c r="F692" s="52" t="n"/>
      <c r="G692" s="52" t="n"/>
      <c r="H692" s="52" t="n"/>
      <c r="I692" s="53" t="n"/>
      <c r="J692" s="54">
        <f>IF(D692="","",IFERROR(INDEX(CatTipo,MATCH(D692,CatNome,0)),"?"))</f>
        <v/>
      </c>
      <c r="K692" s="54">
        <f>IF(D692="","",IFERROR(INDEX(CatGrupo,MATCH(D692,CatNome,0)),"?"))</f>
        <v/>
      </c>
      <c r="L692" s="55">
        <f>IF(J692="Entrada",N(I692),IF(J692="Saída",-N(I692),0))</f>
        <v/>
      </c>
      <c r="M692" s="54">
        <f>IF(B692="",0,IF(H692="Previsto",IF(Visao="Realizado + previsto",1,0),1))</f>
        <v/>
      </c>
      <c r="N692" s="54">
        <f>IF(OR(B692="",H692&lt;&gt;"Previsto"),"",IF(B692&lt;TODAY(),"Atrasado",IF(B692&lt;=TODAY()+7,"Vence em 7 dias","A vencer")))</f>
        <v/>
      </c>
    </row>
    <row r="693">
      <c r="B693" s="51" t="n"/>
      <c r="C693" s="52" t="n"/>
      <c r="D693" s="52" t="n"/>
      <c r="E693" s="52" t="n"/>
      <c r="F693" s="52" t="n"/>
      <c r="G693" s="52" t="n"/>
      <c r="H693" s="52" t="n"/>
      <c r="I693" s="53" t="n"/>
      <c r="J693" s="54">
        <f>IF(D693="","",IFERROR(INDEX(CatTipo,MATCH(D693,CatNome,0)),"?"))</f>
        <v/>
      </c>
      <c r="K693" s="54">
        <f>IF(D693="","",IFERROR(INDEX(CatGrupo,MATCH(D693,CatNome,0)),"?"))</f>
        <v/>
      </c>
      <c r="L693" s="55">
        <f>IF(J693="Entrada",N(I693),IF(J693="Saída",-N(I693),0))</f>
        <v/>
      </c>
      <c r="M693" s="54">
        <f>IF(B693="",0,IF(H693="Previsto",IF(Visao="Realizado + previsto",1,0),1))</f>
        <v/>
      </c>
      <c r="N693" s="54">
        <f>IF(OR(B693="",H693&lt;&gt;"Previsto"),"",IF(B693&lt;TODAY(),"Atrasado",IF(B693&lt;=TODAY()+7,"Vence em 7 dias","A vencer")))</f>
        <v/>
      </c>
    </row>
    <row r="694">
      <c r="B694" s="51" t="n"/>
      <c r="C694" s="52" t="n"/>
      <c r="D694" s="52" t="n"/>
      <c r="E694" s="52" t="n"/>
      <c r="F694" s="52" t="n"/>
      <c r="G694" s="52" t="n"/>
      <c r="H694" s="52" t="n"/>
      <c r="I694" s="53" t="n"/>
      <c r="J694" s="54">
        <f>IF(D694="","",IFERROR(INDEX(CatTipo,MATCH(D694,CatNome,0)),"?"))</f>
        <v/>
      </c>
      <c r="K694" s="54">
        <f>IF(D694="","",IFERROR(INDEX(CatGrupo,MATCH(D694,CatNome,0)),"?"))</f>
        <v/>
      </c>
      <c r="L694" s="55">
        <f>IF(J694="Entrada",N(I694),IF(J694="Saída",-N(I694),0))</f>
        <v/>
      </c>
      <c r="M694" s="54">
        <f>IF(B694="",0,IF(H694="Previsto",IF(Visao="Realizado + previsto",1,0),1))</f>
        <v/>
      </c>
      <c r="N694" s="54">
        <f>IF(OR(B694="",H694&lt;&gt;"Previsto"),"",IF(B694&lt;TODAY(),"Atrasado",IF(B694&lt;=TODAY()+7,"Vence em 7 dias","A vencer")))</f>
        <v/>
      </c>
    </row>
    <row r="695">
      <c r="B695" s="51" t="n"/>
      <c r="C695" s="52" t="n"/>
      <c r="D695" s="52" t="n"/>
      <c r="E695" s="52" t="n"/>
      <c r="F695" s="52" t="n"/>
      <c r="G695" s="52" t="n"/>
      <c r="H695" s="52" t="n"/>
      <c r="I695" s="53" t="n"/>
      <c r="J695" s="54">
        <f>IF(D695="","",IFERROR(INDEX(CatTipo,MATCH(D695,CatNome,0)),"?"))</f>
        <v/>
      </c>
      <c r="K695" s="54">
        <f>IF(D695="","",IFERROR(INDEX(CatGrupo,MATCH(D695,CatNome,0)),"?"))</f>
        <v/>
      </c>
      <c r="L695" s="55">
        <f>IF(J695="Entrada",N(I695),IF(J695="Saída",-N(I695),0))</f>
        <v/>
      </c>
      <c r="M695" s="54">
        <f>IF(B695="",0,IF(H695="Previsto",IF(Visao="Realizado + previsto",1,0),1))</f>
        <v/>
      </c>
      <c r="N695" s="54">
        <f>IF(OR(B695="",H695&lt;&gt;"Previsto"),"",IF(B695&lt;TODAY(),"Atrasado",IF(B695&lt;=TODAY()+7,"Vence em 7 dias","A vencer")))</f>
        <v/>
      </c>
    </row>
    <row r="696">
      <c r="B696" s="51" t="n"/>
      <c r="C696" s="52" t="n"/>
      <c r="D696" s="52" t="n"/>
      <c r="E696" s="52" t="n"/>
      <c r="F696" s="52" t="n"/>
      <c r="G696" s="52" t="n"/>
      <c r="H696" s="52" t="n"/>
      <c r="I696" s="53" t="n"/>
      <c r="J696" s="54">
        <f>IF(D696="","",IFERROR(INDEX(CatTipo,MATCH(D696,CatNome,0)),"?"))</f>
        <v/>
      </c>
      <c r="K696" s="54">
        <f>IF(D696="","",IFERROR(INDEX(CatGrupo,MATCH(D696,CatNome,0)),"?"))</f>
        <v/>
      </c>
      <c r="L696" s="55">
        <f>IF(J696="Entrada",N(I696),IF(J696="Saída",-N(I696),0))</f>
        <v/>
      </c>
      <c r="M696" s="54">
        <f>IF(B696="",0,IF(H696="Previsto",IF(Visao="Realizado + previsto",1,0),1))</f>
        <v/>
      </c>
      <c r="N696" s="54">
        <f>IF(OR(B696="",H696&lt;&gt;"Previsto"),"",IF(B696&lt;TODAY(),"Atrasado",IF(B696&lt;=TODAY()+7,"Vence em 7 dias","A vencer")))</f>
        <v/>
      </c>
    </row>
    <row r="697">
      <c r="B697" s="51" t="n"/>
      <c r="C697" s="52" t="n"/>
      <c r="D697" s="52" t="n"/>
      <c r="E697" s="52" t="n"/>
      <c r="F697" s="52" t="n"/>
      <c r="G697" s="52" t="n"/>
      <c r="H697" s="52" t="n"/>
      <c r="I697" s="53" t="n"/>
      <c r="J697" s="54">
        <f>IF(D697="","",IFERROR(INDEX(CatTipo,MATCH(D697,CatNome,0)),"?"))</f>
        <v/>
      </c>
      <c r="K697" s="54">
        <f>IF(D697="","",IFERROR(INDEX(CatGrupo,MATCH(D697,CatNome,0)),"?"))</f>
        <v/>
      </c>
      <c r="L697" s="55">
        <f>IF(J697="Entrada",N(I697),IF(J697="Saída",-N(I697),0))</f>
        <v/>
      </c>
      <c r="M697" s="54">
        <f>IF(B697="",0,IF(H697="Previsto",IF(Visao="Realizado + previsto",1,0),1))</f>
        <v/>
      </c>
      <c r="N697" s="54">
        <f>IF(OR(B697="",H697&lt;&gt;"Previsto"),"",IF(B697&lt;TODAY(),"Atrasado",IF(B697&lt;=TODAY()+7,"Vence em 7 dias","A vencer")))</f>
        <v/>
      </c>
    </row>
    <row r="698">
      <c r="B698" s="51" t="n"/>
      <c r="C698" s="52" t="n"/>
      <c r="D698" s="52" t="n"/>
      <c r="E698" s="52" t="n"/>
      <c r="F698" s="52" t="n"/>
      <c r="G698" s="52" t="n"/>
      <c r="H698" s="52" t="n"/>
      <c r="I698" s="53" t="n"/>
      <c r="J698" s="54">
        <f>IF(D698="","",IFERROR(INDEX(CatTipo,MATCH(D698,CatNome,0)),"?"))</f>
        <v/>
      </c>
      <c r="K698" s="54">
        <f>IF(D698="","",IFERROR(INDEX(CatGrupo,MATCH(D698,CatNome,0)),"?"))</f>
        <v/>
      </c>
      <c r="L698" s="55">
        <f>IF(J698="Entrada",N(I698),IF(J698="Saída",-N(I698),0))</f>
        <v/>
      </c>
      <c r="M698" s="54">
        <f>IF(B698="",0,IF(H698="Previsto",IF(Visao="Realizado + previsto",1,0),1))</f>
        <v/>
      </c>
      <c r="N698" s="54">
        <f>IF(OR(B698="",H698&lt;&gt;"Previsto"),"",IF(B698&lt;TODAY(),"Atrasado",IF(B698&lt;=TODAY()+7,"Vence em 7 dias","A vencer")))</f>
        <v/>
      </c>
    </row>
    <row r="699">
      <c r="B699" s="51" t="n"/>
      <c r="C699" s="52" t="n"/>
      <c r="D699" s="52" t="n"/>
      <c r="E699" s="52" t="n"/>
      <c r="F699" s="52" t="n"/>
      <c r="G699" s="52" t="n"/>
      <c r="H699" s="52" t="n"/>
      <c r="I699" s="53" t="n"/>
      <c r="J699" s="54">
        <f>IF(D699="","",IFERROR(INDEX(CatTipo,MATCH(D699,CatNome,0)),"?"))</f>
        <v/>
      </c>
      <c r="K699" s="54">
        <f>IF(D699="","",IFERROR(INDEX(CatGrupo,MATCH(D699,CatNome,0)),"?"))</f>
        <v/>
      </c>
      <c r="L699" s="55">
        <f>IF(J699="Entrada",N(I699),IF(J699="Saída",-N(I699),0))</f>
        <v/>
      </c>
      <c r="M699" s="54">
        <f>IF(B699="",0,IF(H699="Previsto",IF(Visao="Realizado + previsto",1,0),1))</f>
        <v/>
      </c>
      <c r="N699" s="54">
        <f>IF(OR(B699="",H699&lt;&gt;"Previsto"),"",IF(B699&lt;TODAY(),"Atrasado",IF(B699&lt;=TODAY()+7,"Vence em 7 dias","A vencer")))</f>
        <v/>
      </c>
    </row>
    <row r="700">
      <c r="B700" s="51" t="n"/>
      <c r="C700" s="52" t="n"/>
      <c r="D700" s="52" t="n"/>
      <c r="E700" s="52" t="n"/>
      <c r="F700" s="52" t="n"/>
      <c r="G700" s="52" t="n"/>
      <c r="H700" s="52" t="n"/>
      <c r="I700" s="53" t="n"/>
      <c r="J700" s="54">
        <f>IF(D700="","",IFERROR(INDEX(CatTipo,MATCH(D700,CatNome,0)),"?"))</f>
        <v/>
      </c>
      <c r="K700" s="54">
        <f>IF(D700="","",IFERROR(INDEX(CatGrupo,MATCH(D700,CatNome,0)),"?"))</f>
        <v/>
      </c>
      <c r="L700" s="55">
        <f>IF(J700="Entrada",N(I700),IF(J700="Saída",-N(I700),0))</f>
        <v/>
      </c>
      <c r="M700" s="54">
        <f>IF(B700="",0,IF(H700="Previsto",IF(Visao="Realizado + previsto",1,0),1))</f>
        <v/>
      </c>
      <c r="N700" s="54">
        <f>IF(OR(B700="",H700&lt;&gt;"Previsto"),"",IF(B700&lt;TODAY(),"Atrasado",IF(B700&lt;=TODAY()+7,"Vence em 7 dias","A vencer")))</f>
        <v/>
      </c>
    </row>
    <row r="701">
      <c r="B701" s="51" t="n"/>
      <c r="C701" s="52" t="n"/>
      <c r="D701" s="52" t="n"/>
      <c r="E701" s="52" t="n"/>
      <c r="F701" s="52" t="n"/>
      <c r="G701" s="52" t="n"/>
      <c r="H701" s="52" t="n"/>
      <c r="I701" s="53" t="n"/>
      <c r="J701" s="54">
        <f>IF(D701="","",IFERROR(INDEX(CatTipo,MATCH(D701,CatNome,0)),"?"))</f>
        <v/>
      </c>
      <c r="K701" s="54">
        <f>IF(D701="","",IFERROR(INDEX(CatGrupo,MATCH(D701,CatNome,0)),"?"))</f>
        <v/>
      </c>
      <c r="L701" s="55">
        <f>IF(J701="Entrada",N(I701),IF(J701="Saída",-N(I701),0))</f>
        <v/>
      </c>
      <c r="M701" s="54">
        <f>IF(B701="",0,IF(H701="Previsto",IF(Visao="Realizado + previsto",1,0),1))</f>
        <v/>
      </c>
      <c r="N701" s="54">
        <f>IF(OR(B701="",H701&lt;&gt;"Previsto"),"",IF(B701&lt;TODAY(),"Atrasado",IF(B701&lt;=TODAY()+7,"Vence em 7 dias","A vencer")))</f>
        <v/>
      </c>
    </row>
    <row r="702">
      <c r="B702" s="51" t="n"/>
      <c r="C702" s="52" t="n"/>
      <c r="D702" s="52" t="n"/>
      <c r="E702" s="52" t="n"/>
      <c r="F702" s="52" t="n"/>
      <c r="G702" s="52" t="n"/>
      <c r="H702" s="52" t="n"/>
      <c r="I702" s="53" t="n"/>
      <c r="J702" s="54">
        <f>IF(D702="","",IFERROR(INDEX(CatTipo,MATCH(D702,CatNome,0)),"?"))</f>
        <v/>
      </c>
      <c r="K702" s="54">
        <f>IF(D702="","",IFERROR(INDEX(CatGrupo,MATCH(D702,CatNome,0)),"?"))</f>
        <v/>
      </c>
      <c r="L702" s="55">
        <f>IF(J702="Entrada",N(I702),IF(J702="Saída",-N(I702),0))</f>
        <v/>
      </c>
      <c r="M702" s="54">
        <f>IF(B702="",0,IF(H702="Previsto",IF(Visao="Realizado + previsto",1,0),1))</f>
        <v/>
      </c>
      <c r="N702" s="54">
        <f>IF(OR(B702="",H702&lt;&gt;"Previsto"),"",IF(B702&lt;TODAY(),"Atrasado",IF(B702&lt;=TODAY()+7,"Vence em 7 dias","A vencer")))</f>
        <v/>
      </c>
    </row>
    <row r="703">
      <c r="B703" s="51" t="n"/>
      <c r="C703" s="52" t="n"/>
      <c r="D703" s="52" t="n"/>
      <c r="E703" s="52" t="n"/>
      <c r="F703" s="52" t="n"/>
      <c r="G703" s="52" t="n"/>
      <c r="H703" s="52" t="n"/>
      <c r="I703" s="53" t="n"/>
      <c r="J703" s="54">
        <f>IF(D703="","",IFERROR(INDEX(CatTipo,MATCH(D703,CatNome,0)),"?"))</f>
        <v/>
      </c>
      <c r="K703" s="54">
        <f>IF(D703="","",IFERROR(INDEX(CatGrupo,MATCH(D703,CatNome,0)),"?"))</f>
        <v/>
      </c>
      <c r="L703" s="55">
        <f>IF(J703="Entrada",N(I703),IF(J703="Saída",-N(I703),0))</f>
        <v/>
      </c>
      <c r="M703" s="54">
        <f>IF(B703="",0,IF(H703="Previsto",IF(Visao="Realizado + previsto",1,0),1))</f>
        <v/>
      </c>
      <c r="N703" s="54">
        <f>IF(OR(B703="",H703&lt;&gt;"Previsto"),"",IF(B703&lt;TODAY(),"Atrasado",IF(B703&lt;=TODAY()+7,"Vence em 7 dias","A vencer")))</f>
        <v/>
      </c>
    </row>
    <row r="704">
      <c r="B704" s="51" t="n"/>
      <c r="C704" s="52" t="n"/>
      <c r="D704" s="52" t="n"/>
      <c r="E704" s="52" t="n"/>
      <c r="F704" s="52" t="n"/>
      <c r="G704" s="52" t="n"/>
      <c r="H704" s="52" t="n"/>
      <c r="I704" s="53" t="n"/>
      <c r="J704" s="54">
        <f>IF(D704="","",IFERROR(INDEX(CatTipo,MATCH(D704,CatNome,0)),"?"))</f>
        <v/>
      </c>
      <c r="K704" s="54">
        <f>IF(D704="","",IFERROR(INDEX(CatGrupo,MATCH(D704,CatNome,0)),"?"))</f>
        <v/>
      </c>
      <c r="L704" s="55">
        <f>IF(J704="Entrada",N(I704),IF(J704="Saída",-N(I704),0))</f>
        <v/>
      </c>
      <c r="M704" s="54">
        <f>IF(B704="",0,IF(H704="Previsto",IF(Visao="Realizado + previsto",1,0),1))</f>
        <v/>
      </c>
      <c r="N704" s="54">
        <f>IF(OR(B704="",H704&lt;&gt;"Previsto"),"",IF(B704&lt;TODAY(),"Atrasado",IF(B704&lt;=TODAY()+7,"Vence em 7 dias","A vencer")))</f>
        <v/>
      </c>
    </row>
    <row r="705">
      <c r="B705" s="51" t="n"/>
      <c r="C705" s="52" t="n"/>
      <c r="D705" s="52" t="n"/>
      <c r="E705" s="52" t="n"/>
      <c r="F705" s="52" t="n"/>
      <c r="G705" s="52" t="n"/>
      <c r="H705" s="52" t="n"/>
      <c r="I705" s="53" t="n"/>
      <c r="J705" s="54">
        <f>IF(D705="","",IFERROR(INDEX(CatTipo,MATCH(D705,CatNome,0)),"?"))</f>
        <v/>
      </c>
      <c r="K705" s="54">
        <f>IF(D705="","",IFERROR(INDEX(CatGrupo,MATCH(D705,CatNome,0)),"?"))</f>
        <v/>
      </c>
      <c r="L705" s="55">
        <f>IF(J705="Entrada",N(I705),IF(J705="Saída",-N(I705),0))</f>
        <v/>
      </c>
      <c r="M705" s="54">
        <f>IF(B705="",0,IF(H705="Previsto",IF(Visao="Realizado + previsto",1,0),1))</f>
        <v/>
      </c>
      <c r="N705" s="54">
        <f>IF(OR(B705="",H705&lt;&gt;"Previsto"),"",IF(B705&lt;TODAY(),"Atrasado",IF(B705&lt;=TODAY()+7,"Vence em 7 dias","A vencer")))</f>
        <v/>
      </c>
    </row>
    <row r="706">
      <c r="B706" s="51" t="n"/>
      <c r="C706" s="52" t="n"/>
      <c r="D706" s="52" t="n"/>
      <c r="E706" s="52" t="n"/>
      <c r="F706" s="52" t="n"/>
      <c r="G706" s="52" t="n"/>
      <c r="H706" s="52" t="n"/>
      <c r="I706" s="53" t="n"/>
      <c r="J706" s="54">
        <f>IF(D706="","",IFERROR(INDEX(CatTipo,MATCH(D706,CatNome,0)),"?"))</f>
        <v/>
      </c>
      <c r="K706" s="54">
        <f>IF(D706="","",IFERROR(INDEX(CatGrupo,MATCH(D706,CatNome,0)),"?"))</f>
        <v/>
      </c>
      <c r="L706" s="55">
        <f>IF(J706="Entrada",N(I706),IF(J706="Saída",-N(I706),0))</f>
        <v/>
      </c>
      <c r="M706" s="54">
        <f>IF(B706="",0,IF(H706="Previsto",IF(Visao="Realizado + previsto",1,0),1))</f>
        <v/>
      </c>
      <c r="N706" s="54">
        <f>IF(OR(B706="",H706&lt;&gt;"Previsto"),"",IF(B706&lt;TODAY(),"Atrasado",IF(B706&lt;=TODAY()+7,"Vence em 7 dias","A vencer")))</f>
        <v/>
      </c>
    </row>
    <row r="707">
      <c r="B707" s="51" t="n"/>
      <c r="C707" s="52" t="n"/>
      <c r="D707" s="52" t="n"/>
      <c r="E707" s="52" t="n"/>
      <c r="F707" s="52" t="n"/>
      <c r="G707" s="52" t="n"/>
      <c r="H707" s="52" t="n"/>
      <c r="I707" s="53" t="n"/>
      <c r="J707" s="54">
        <f>IF(D707="","",IFERROR(INDEX(CatTipo,MATCH(D707,CatNome,0)),"?"))</f>
        <v/>
      </c>
      <c r="K707" s="54">
        <f>IF(D707="","",IFERROR(INDEX(CatGrupo,MATCH(D707,CatNome,0)),"?"))</f>
        <v/>
      </c>
      <c r="L707" s="55">
        <f>IF(J707="Entrada",N(I707),IF(J707="Saída",-N(I707),0))</f>
        <v/>
      </c>
      <c r="M707" s="54">
        <f>IF(B707="",0,IF(H707="Previsto",IF(Visao="Realizado + previsto",1,0),1))</f>
        <v/>
      </c>
      <c r="N707" s="54">
        <f>IF(OR(B707="",H707&lt;&gt;"Previsto"),"",IF(B707&lt;TODAY(),"Atrasado",IF(B707&lt;=TODAY()+7,"Vence em 7 dias","A vencer")))</f>
        <v/>
      </c>
    </row>
    <row r="708">
      <c r="B708" s="51" t="n"/>
      <c r="C708" s="52" t="n"/>
      <c r="D708" s="52" t="n"/>
      <c r="E708" s="52" t="n"/>
      <c r="F708" s="52" t="n"/>
      <c r="G708" s="52" t="n"/>
      <c r="H708" s="52" t="n"/>
      <c r="I708" s="53" t="n"/>
      <c r="J708" s="54">
        <f>IF(D708="","",IFERROR(INDEX(CatTipo,MATCH(D708,CatNome,0)),"?"))</f>
        <v/>
      </c>
      <c r="K708" s="54">
        <f>IF(D708="","",IFERROR(INDEX(CatGrupo,MATCH(D708,CatNome,0)),"?"))</f>
        <v/>
      </c>
      <c r="L708" s="55">
        <f>IF(J708="Entrada",N(I708),IF(J708="Saída",-N(I708),0))</f>
        <v/>
      </c>
      <c r="M708" s="54">
        <f>IF(B708="",0,IF(H708="Previsto",IF(Visao="Realizado + previsto",1,0),1))</f>
        <v/>
      </c>
      <c r="N708" s="54">
        <f>IF(OR(B708="",H708&lt;&gt;"Previsto"),"",IF(B708&lt;TODAY(),"Atrasado",IF(B708&lt;=TODAY()+7,"Vence em 7 dias","A vencer")))</f>
        <v/>
      </c>
    </row>
    <row r="709">
      <c r="B709" s="51" t="n"/>
      <c r="C709" s="52" t="n"/>
      <c r="D709" s="52" t="n"/>
      <c r="E709" s="52" t="n"/>
      <c r="F709" s="52" t="n"/>
      <c r="G709" s="52" t="n"/>
      <c r="H709" s="52" t="n"/>
      <c r="I709" s="53" t="n"/>
      <c r="J709" s="54">
        <f>IF(D709="","",IFERROR(INDEX(CatTipo,MATCH(D709,CatNome,0)),"?"))</f>
        <v/>
      </c>
      <c r="K709" s="54">
        <f>IF(D709="","",IFERROR(INDEX(CatGrupo,MATCH(D709,CatNome,0)),"?"))</f>
        <v/>
      </c>
      <c r="L709" s="55">
        <f>IF(J709="Entrada",N(I709),IF(J709="Saída",-N(I709),0))</f>
        <v/>
      </c>
      <c r="M709" s="54">
        <f>IF(B709="",0,IF(H709="Previsto",IF(Visao="Realizado + previsto",1,0),1))</f>
        <v/>
      </c>
      <c r="N709" s="54">
        <f>IF(OR(B709="",H709&lt;&gt;"Previsto"),"",IF(B709&lt;TODAY(),"Atrasado",IF(B709&lt;=TODAY()+7,"Vence em 7 dias","A vencer")))</f>
        <v/>
      </c>
    </row>
    <row r="710">
      <c r="B710" s="51" t="n"/>
      <c r="C710" s="52" t="n"/>
      <c r="D710" s="52" t="n"/>
      <c r="E710" s="52" t="n"/>
      <c r="F710" s="52" t="n"/>
      <c r="G710" s="52" t="n"/>
      <c r="H710" s="52" t="n"/>
      <c r="I710" s="53" t="n"/>
      <c r="J710" s="54">
        <f>IF(D710="","",IFERROR(INDEX(CatTipo,MATCH(D710,CatNome,0)),"?"))</f>
        <v/>
      </c>
      <c r="K710" s="54">
        <f>IF(D710="","",IFERROR(INDEX(CatGrupo,MATCH(D710,CatNome,0)),"?"))</f>
        <v/>
      </c>
      <c r="L710" s="55">
        <f>IF(J710="Entrada",N(I710),IF(J710="Saída",-N(I710),0))</f>
        <v/>
      </c>
      <c r="M710" s="54">
        <f>IF(B710="",0,IF(H710="Previsto",IF(Visao="Realizado + previsto",1,0),1))</f>
        <v/>
      </c>
      <c r="N710" s="54">
        <f>IF(OR(B710="",H710&lt;&gt;"Previsto"),"",IF(B710&lt;TODAY(),"Atrasado",IF(B710&lt;=TODAY()+7,"Vence em 7 dias","A vencer")))</f>
        <v/>
      </c>
    </row>
    <row r="711">
      <c r="B711" s="51" t="n"/>
      <c r="C711" s="52" t="n"/>
      <c r="D711" s="52" t="n"/>
      <c r="E711" s="52" t="n"/>
      <c r="F711" s="52" t="n"/>
      <c r="G711" s="52" t="n"/>
      <c r="H711" s="52" t="n"/>
      <c r="I711" s="53" t="n"/>
      <c r="J711" s="54">
        <f>IF(D711="","",IFERROR(INDEX(CatTipo,MATCH(D711,CatNome,0)),"?"))</f>
        <v/>
      </c>
      <c r="K711" s="54">
        <f>IF(D711="","",IFERROR(INDEX(CatGrupo,MATCH(D711,CatNome,0)),"?"))</f>
        <v/>
      </c>
      <c r="L711" s="55">
        <f>IF(J711="Entrada",N(I711),IF(J711="Saída",-N(I711),0))</f>
        <v/>
      </c>
      <c r="M711" s="54">
        <f>IF(B711="",0,IF(H711="Previsto",IF(Visao="Realizado + previsto",1,0),1))</f>
        <v/>
      </c>
      <c r="N711" s="54">
        <f>IF(OR(B711="",H711&lt;&gt;"Previsto"),"",IF(B711&lt;TODAY(),"Atrasado",IF(B711&lt;=TODAY()+7,"Vence em 7 dias","A vencer")))</f>
        <v/>
      </c>
    </row>
    <row r="712">
      <c r="B712" s="51" t="n"/>
      <c r="C712" s="52" t="n"/>
      <c r="D712" s="52" t="n"/>
      <c r="E712" s="52" t="n"/>
      <c r="F712" s="52" t="n"/>
      <c r="G712" s="52" t="n"/>
      <c r="H712" s="52" t="n"/>
      <c r="I712" s="53" t="n"/>
      <c r="J712" s="54">
        <f>IF(D712="","",IFERROR(INDEX(CatTipo,MATCH(D712,CatNome,0)),"?"))</f>
        <v/>
      </c>
      <c r="K712" s="54">
        <f>IF(D712="","",IFERROR(INDEX(CatGrupo,MATCH(D712,CatNome,0)),"?"))</f>
        <v/>
      </c>
      <c r="L712" s="55">
        <f>IF(J712="Entrada",N(I712),IF(J712="Saída",-N(I712),0))</f>
        <v/>
      </c>
      <c r="M712" s="54">
        <f>IF(B712="",0,IF(H712="Previsto",IF(Visao="Realizado + previsto",1,0),1))</f>
        <v/>
      </c>
      <c r="N712" s="54">
        <f>IF(OR(B712="",H712&lt;&gt;"Previsto"),"",IF(B712&lt;TODAY(),"Atrasado",IF(B712&lt;=TODAY()+7,"Vence em 7 dias","A vencer")))</f>
        <v/>
      </c>
    </row>
    <row r="713">
      <c r="B713" s="51" t="n"/>
      <c r="C713" s="52" t="n"/>
      <c r="D713" s="52" t="n"/>
      <c r="E713" s="52" t="n"/>
      <c r="F713" s="52" t="n"/>
      <c r="G713" s="52" t="n"/>
      <c r="H713" s="52" t="n"/>
      <c r="I713" s="53" t="n"/>
      <c r="J713" s="54">
        <f>IF(D713="","",IFERROR(INDEX(CatTipo,MATCH(D713,CatNome,0)),"?"))</f>
        <v/>
      </c>
      <c r="K713" s="54">
        <f>IF(D713="","",IFERROR(INDEX(CatGrupo,MATCH(D713,CatNome,0)),"?"))</f>
        <v/>
      </c>
      <c r="L713" s="55">
        <f>IF(J713="Entrada",N(I713),IF(J713="Saída",-N(I713),0))</f>
        <v/>
      </c>
      <c r="M713" s="54">
        <f>IF(B713="",0,IF(H713="Previsto",IF(Visao="Realizado + previsto",1,0),1))</f>
        <v/>
      </c>
      <c r="N713" s="54">
        <f>IF(OR(B713="",H713&lt;&gt;"Previsto"),"",IF(B713&lt;TODAY(),"Atrasado",IF(B713&lt;=TODAY()+7,"Vence em 7 dias","A vencer")))</f>
        <v/>
      </c>
    </row>
    <row r="714">
      <c r="B714" s="51" t="n"/>
      <c r="C714" s="52" t="n"/>
      <c r="D714" s="52" t="n"/>
      <c r="E714" s="52" t="n"/>
      <c r="F714" s="52" t="n"/>
      <c r="G714" s="52" t="n"/>
      <c r="H714" s="52" t="n"/>
      <c r="I714" s="53" t="n"/>
      <c r="J714" s="54">
        <f>IF(D714="","",IFERROR(INDEX(CatTipo,MATCH(D714,CatNome,0)),"?"))</f>
        <v/>
      </c>
      <c r="K714" s="54">
        <f>IF(D714="","",IFERROR(INDEX(CatGrupo,MATCH(D714,CatNome,0)),"?"))</f>
        <v/>
      </c>
      <c r="L714" s="55">
        <f>IF(J714="Entrada",N(I714),IF(J714="Saída",-N(I714),0))</f>
        <v/>
      </c>
      <c r="M714" s="54">
        <f>IF(B714="",0,IF(H714="Previsto",IF(Visao="Realizado + previsto",1,0),1))</f>
        <v/>
      </c>
      <c r="N714" s="54">
        <f>IF(OR(B714="",H714&lt;&gt;"Previsto"),"",IF(B714&lt;TODAY(),"Atrasado",IF(B714&lt;=TODAY()+7,"Vence em 7 dias","A vencer")))</f>
        <v/>
      </c>
    </row>
    <row r="715">
      <c r="B715" s="51" t="n"/>
      <c r="C715" s="52" t="n"/>
      <c r="D715" s="52" t="n"/>
      <c r="E715" s="52" t="n"/>
      <c r="F715" s="52" t="n"/>
      <c r="G715" s="52" t="n"/>
      <c r="H715" s="52" t="n"/>
      <c r="I715" s="53" t="n"/>
      <c r="J715" s="54">
        <f>IF(D715="","",IFERROR(INDEX(CatTipo,MATCH(D715,CatNome,0)),"?"))</f>
        <v/>
      </c>
      <c r="K715" s="54">
        <f>IF(D715="","",IFERROR(INDEX(CatGrupo,MATCH(D715,CatNome,0)),"?"))</f>
        <v/>
      </c>
      <c r="L715" s="55">
        <f>IF(J715="Entrada",N(I715),IF(J715="Saída",-N(I715),0))</f>
        <v/>
      </c>
      <c r="M715" s="54">
        <f>IF(B715="",0,IF(H715="Previsto",IF(Visao="Realizado + previsto",1,0),1))</f>
        <v/>
      </c>
      <c r="N715" s="54">
        <f>IF(OR(B715="",H715&lt;&gt;"Previsto"),"",IF(B715&lt;TODAY(),"Atrasado",IF(B715&lt;=TODAY()+7,"Vence em 7 dias","A vencer")))</f>
        <v/>
      </c>
    </row>
    <row r="716">
      <c r="B716" s="51" t="n"/>
      <c r="C716" s="52" t="n"/>
      <c r="D716" s="52" t="n"/>
      <c r="E716" s="52" t="n"/>
      <c r="F716" s="52" t="n"/>
      <c r="G716" s="52" t="n"/>
      <c r="H716" s="52" t="n"/>
      <c r="I716" s="53" t="n"/>
      <c r="J716" s="54">
        <f>IF(D716="","",IFERROR(INDEX(CatTipo,MATCH(D716,CatNome,0)),"?"))</f>
        <v/>
      </c>
      <c r="K716" s="54">
        <f>IF(D716="","",IFERROR(INDEX(CatGrupo,MATCH(D716,CatNome,0)),"?"))</f>
        <v/>
      </c>
      <c r="L716" s="55">
        <f>IF(J716="Entrada",N(I716),IF(J716="Saída",-N(I716),0))</f>
        <v/>
      </c>
      <c r="M716" s="54">
        <f>IF(B716="",0,IF(H716="Previsto",IF(Visao="Realizado + previsto",1,0),1))</f>
        <v/>
      </c>
      <c r="N716" s="54">
        <f>IF(OR(B716="",H716&lt;&gt;"Previsto"),"",IF(B716&lt;TODAY(),"Atrasado",IF(B716&lt;=TODAY()+7,"Vence em 7 dias","A vencer")))</f>
        <v/>
      </c>
    </row>
    <row r="717">
      <c r="B717" s="51" t="n"/>
      <c r="C717" s="52" t="n"/>
      <c r="D717" s="52" t="n"/>
      <c r="E717" s="52" t="n"/>
      <c r="F717" s="52" t="n"/>
      <c r="G717" s="52" t="n"/>
      <c r="H717" s="52" t="n"/>
      <c r="I717" s="53" t="n"/>
      <c r="J717" s="54">
        <f>IF(D717="","",IFERROR(INDEX(CatTipo,MATCH(D717,CatNome,0)),"?"))</f>
        <v/>
      </c>
      <c r="K717" s="54">
        <f>IF(D717="","",IFERROR(INDEX(CatGrupo,MATCH(D717,CatNome,0)),"?"))</f>
        <v/>
      </c>
      <c r="L717" s="55">
        <f>IF(J717="Entrada",N(I717),IF(J717="Saída",-N(I717),0))</f>
        <v/>
      </c>
      <c r="M717" s="54">
        <f>IF(B717="",0,IF(H717="Previsto",IF(Visao="Realizado + previsto",1,0),1))</f>
        <v/>
      </c>
      <c r="N717" s="54">
        <f>IF(OR(B717="",H717&lt;&gt;"Previsto"),"",IF(B717&lt;TODAY(),"Atrasado",IF(B717&lt;=TODAY()+7,"Vence em 7 dias","A vencer")))</f>
        <v/>
      </c>
    </row>
    <row r="718">
      <c r="B718" s="51" t="n"/>
      <c r="C718" s="52" t="n"/>
      <c r="D718" s="52" t="n"/>
      <c r="E718" s="52" t="n"/>
      <c r="F718" s="52" t="n"/>
      <c r="G718" s="52" t="n"/>
      <c r="H718" s="52" t="n"/>
      <c r="I718" s="53" t="n"/>
      <c r="J718" s="54">
        <f>IF(D718="","",IFERROR(INDEX(CatTipo,MATCH(D718,CatNome,0)),"?"))</f>
        <v/>
      </c>
      <c r="K718" s="54">
        <f>IF(D718="","",IFERROR(INDEX(CatGrupo,MATCH(D718,CatNome,0)),"?"))</f>
        <v/>
      </c>
      <c r="L718" s="55">
        <f>IF(J718="Entrada",N(I718),IF(J718="Saída",-N(I718),0))</f>
        <v/>
      </c>
      <c r="M718" s="54">
        <f>IF(B718="",0,IF(H718="Previsto",IF(Visao="Realizado + previsto",1,0),1))</f>
        <v/>
      </c>
      <c r="N718" s="54">
        <f>IF(OR(B718="",H718&lt;&gt;"Previsto"),"",IF(B718&lt;TODAY(),"Atrasado",IF(B718&lt;=TODAY()+7,"Vence em 7 dias","A vencer")))</f>
        <v/>
      </c>
    </row>
    <row r="719">
      <c r="B719" s="51" t="n"/>
      <c r="C719" s="52" t="n"/>
      <c r="D719" s="52" t="n"/>
      <c r="E719" s="52" t="n"/>
      <c r="F719" s="52" t="n"/>
      <c r="G719" s="52" t="n"/>
      <c r="H719" s="52" t="n"/>
      <c r="I719" s="53" t="n"/>
      <c r="J719" s="54">
        <f>IF(D719="","",IFERROR(INDEX(CatTipo,MATCH(D719,CatNome,0)),"?"))</f>
        <v/>
      </c>
      <c r="K719" s="54">
        <f>IF(D719="","",IFERROR(INDEX(CatGrupo,MATCH(D719,CatNome,0)),"?"))</f>
        <v/>
      </c>
      <c r="L719" s="55">
        <f>IF(J719="Entrada",N(I719),IF(J719="Saída",-N(I719),0))</f>
        <v/>
      </c>
      <c r="M719" s="54">
        <f>IF(B719="",0,IF(H719="Previsto",IF(Visao="Realizado + previsto",1,0),1))</f>
        <v/>
      </c>
      <c r="N719" s="54">
        <f>IF(OR(B719="",H719&lt;&gt;"Previsto"),"",IF(B719&lt;TODAY(),"Atrasado",IF(B719&lt;=TODAY()+7,"Vence em 7 dias","A vencer")))</f>
        <v/>
      </c>
    </row>
    <row r="720">
      <c r="B720" s="51" t="n"/>
      <c r="C720" s="52" t="n"/>
      <c r="D720" s="52" t="n"/>
      <c r="E720" s="52" t="n"/>
      <c r="F720" s="52" t="n"/>
      <c r="G720" s="52" t="n"/>
      <c r="H720" s="52" t="n"/>
      <c r="I720" s="53" t="n"/>
      <c r="J720" s="54">
        <f>IF(D720="","",IFERROR(INDEX(CatTipo,MATCH(D720,CatNome,0)),"?"))</f>
        <v/>
      </c>
      <c r="K720" s="54">
        <f>IF(D720="","",IFERROR(INDEX(CatGrupo,MATCH(D720,CatNome,0)),"?"))</f>
        <v/>
      </c>
      <c r="L720" s="55">
        <f>IF(J720="Entrada",N(I720),IF(J720="Saída",-N(I720),0))</f>
        <v/>
      </c>
      <c r="M720" s="54">
        <f>IF(B720="",0,IF(H720="Previsto",IF(Visao="Realizado + previsto",1,0),1))</f>
        <v/>
      </c>
      <c r="N720" s="54">
        <f>IF(OR(B720="",H720&lt;&gt;"Previsto"),"",IF(B720&lt;TODAY(),"Atrasado",IF(B720&lt;=TODAY()+7,"Vence em 7 dias","A vencer")))</f>
        <v/>
      </c>
    </row>
    <row r="721">
      <c r="B721" s="51" t="n"/>
      <c r="C721" s="52" t="n"/>
      <c r="D721" s="52" t="n"/>
      <c r="E721" s="52" t="n"/>
      <c r="F721" s="52" t="n"/>
      <c r="G721" s="52" t="n"/>
      <c r="H721" s="52" t="n"/>
      <c r="I721" s="53" t="n"/>
      <c r="J721" s="54">
        <f>IF(D721="","",IFERROR(INDEX(CatTipo,MATCH(D721,CatNome,0)),"?"))</f>
        <v/>
      </c>
      <c r="K721" s="54">
        <f>IF(D721="","",IFERROR(INDEX(CatGrupo,MATCH(D721,CatNome,0)),"?"))</f>
        <v/>
      </c>
      <c r="L721" s="55">
        <f>IF(J721="Entrada",N(I721),IF(J721="Saída",-N(I721),0))</f>
        <v/>
      </c>
      <c r="M721" s="54">
        <f>IF(B721="",0,IF(H721="Previsto",IF(Visao="Realizado + previsto",1,0),1))</f>
        <v/>
      </c>
      <c r="N721" s="54">
        <f>IF(OR(B721="",H721&lt;&gt;"Previsto"),"",IF(B721&lt;TODAY(),"Atrasado",IF(B721&lt;=TODAY()+7,"Vence em 7 dias","A vencer")))</f>
        <v/>
      </c>
    </row>
    <row r="722">
      <c r="B722" s="51" t="n"/>
      <c r="C722" s="52" t="n"/>
      <c r="D722" s="52" t="n"/>
      <c r="E722" s="52" t="n"/>
      <c r="F722" s="52" t="n"/>
      <c r="G722" s="52" t="n"/>
      <c r="H722" s="52" t="n"/>
      <c r="I722" s="53" t="n"/>
      <c r="J722" s="54">
        <f>IF(D722="","",IFERROR(INDEX(CatTipo,MATCH(D722,CatNome,0)),"?"))</f>
        <v/>
      </c>
      <c r="K722" s="54">
        <f>IF(D722="","",IFERROR(INDEX(CatGrupo,MATCH(D722,CatNome,0)),"?"))</f>
        <v/>
      </c>
      <c r="L722" s="55">
        <f>IF(J722="Entrada",N(I722),IF(J722="Saída",-N(I722),0))</f>
        <v/>
      </c>
      <c r="M722" s="54">
        <f>IF(B722="",0,IF(H722="Previsto",IF(Visao="Realizado + previsto",1,0),1))</f>
        <v/>
      </c>
      <c r="N722" s="54">
        <f>IF(OR(B722="",H722&lt;&gt;"Previsto"),"",IF(B722&lt;TODAY(),"Atrasado",IF(B722&lt;=TODAY()+7,"Vence em 7 dias","A vencer")))</f>
        <v/>
      </c>
    </row>
    <row r="723">
      <c r="B723" s="51" t="n"/>
      <c r="C723" s="52" t="n"/>
      <c r="D723" s="52" t="n"/>
      <c r="E723" s="52" t="n"/>
      <c r="F723" s="52" t="n"/>
      <c r="G723" s="52" t="n"/>
      <c r="H723" s="52" t="n"/>
      <c r="I723" s="53" t="n"/>
      <c r="J723" s="54">
        <f>IF(D723="","",IFERROR(INDEX(CatTipo,MATCH(D723,CatNome,0)),"?"))</f>
        <v/>
      </c>
      <c r="K723" s="54">
        <f>IF(D723="","",IFERROR(INDEX(CatGrupo,MATCH(D723,CatNome,0)),"?"))</f>
        <v/>
      </c>
      <c r="L723" s="55">
        <f>IF(J723="Entrada",N(I723),IF(J723="Saída",-N(I723),0))</f>
        <v/>
      </c>
      <c r="M723" s="54">
        <f>IF(B723="",0,IF(H723="Previsto",IF(Visao="Realizado + previsto",1,0),1))</f>
        <v/>
      </c>
      <c r="N723" s="54">
        <f>IF(OR(B723="",H723&lt;&gt;"Previsto"),"",IF(B723&lt;TODAY(),"Atrasado",IF(B723&lt;=TODAY()+7,"Vence em 7 dias","A vencer")))</f>
        <v/>
      </c>
    </row>
    <row r="724">
      <c r="B724" s="51" t="n"/>
      <c r="C724" s="52" t="n"/>
      <c r="D724" s="52" t="n"/>
      <c r="E724" s="52" t="n"/>
      <c r="F724" s="52" t="n"/>
      <c r="G724" s="52" t="n"/>
      <c r="H724" s="52" t="n"/>
      <c r="I724" s="53" t="n"/>
      <c r="J724" s="54">
        <f>IF(D724="","",IFERROR(INDEX(CatTipo,MATCH(D724,CatNome,0)),"?"))</f>
        <v/>
      </c>
      <c r="K724" s="54">
        <f>IF(D724="","",IFERROR(INDEX(CatGrupo,MATCH(D724,CatNome,0)),"?"))</f>
        <v/>
      </c>
      <c r="L724" s="55">
        <f>IF(J724="Entrada",N(I724),IF(J724="Saída",-N(I724),0))</f>
        <v/>
      </c>
      <c r="M724" s="54">
        <f>IF(B724="",0,IF(H724="Previsto",IF(Visao="Realizado + previsto",1,0),1))</f>
        <v/>
      </c>
      <c r="N724" s="54">
        <f>IF(OR(B724="",H724&lt;&gt;"Previsto"),"",IF(B724&lt;TODAY(),"Atrasado",IF(B724&lt;=TODAY()+7,"Vence em 7 dias","A vencer")))</f>
        <v/>
      </c>
    </row>
    <row r="725">
      <c r="B725" s="51" t="n"/>
      <c r="C725" s="52" t="n"/>
      <c r="D725" s="52" t="n"/>
      <c r="E725" s="52" t="n"/>
      <c r="F725" s="52" t="n"/>
      <c r="G725" s="52" t="n"/>
      <c r="H725" s="52" t="n"/>
      <c r="I725" s="53" t="n"/>
      <c r="J725" s="54">
        <f>IF(D725="","",IFERROR(INDEX(CatTipo,MATCH(D725,CatNome,0)),"?"))</f>
        <v/>
      </c>
      <c r="K725" s="54">
        <f>IF(D725="","",IFERROR(INDEX(CatGrupo,MATCH(D725,CatNome,0)),"?"))</f>
        <v/>
      </c>
      <c r="L725" s="55">
        <f>IF(J725="Entrada",N(I725),IF(J725="Saída",-N(I725),0))</f>
        <v/>
      </c>
      <c r="M725" s="54">
        <f>IF(B725="",0,IF(H725="Previsto",IF(Visao="Realizado + previsto",1,0),1))</f>
        <v/>
      </c>
      <c r="N725" s="54">
        <f>IF(OR(B725="",H725&lt;&gt;"Previsto"),"",IF(B725&lt;TODAY(),"Atrasado",IF(B725&lt;=TODAY()+7,"Vence em 7 dias","A vencer")))</f>
        <v/>
      </c>
    </row>
    <row r="726">
      <c r="B726" s="51" t="n"/>
      <c r="C726" s="52" t="n"/>
      <c r="D726" s="52" t="n"/>
      <c r="E726" s="52" t="n"/>
      <c r="F726" s="52" t="n"/>
      <c r="G726" s="52" t="n"/>
      <c r="H726" s="52" t="n"/>
      <c r="I726" s="53" t="n"/>
      <c r="J726" s="54">
        <f>IF(D726="","",IFERROR(INDEX(CatTipo,MATCH(D726,CatNome,0)),"?"))</f>
        <v/>
      </c>
      <c r="K726" s="54">
        <f>IF(D726="","",IFERROR(INDEX(CatGrupo,MATCH(D726,CatNome,0)),"?"))</f>
        <v/>
      </c>
      <c r="L726" s="55">
        <f>IF(J726="Entrada",N(I726),IF(J726="Saída",-N(I726),0))</f>
        <v/>
      </c>
      <c r="M726" s="54">
        <f>IF(B726="",0,IF(H726="Previsto",IF(Visao="Realizado + previsto",1,0),1))</f>
        <v/>
      </c>
      <c r="N726" s="54">
        <f>IF(OR(B726="",H726&lt;&gt;"Previsto"),"",IF(B726&lt;TODAY(),"Atrasado",IF(B726&lt;=TODAY()+7,"Vence em 7 dias","A vencer")))</f>
        <v/>
      </c>
    </row>
    <row r="727">
      <c r="B727" s="51" t="n"/>
      <c r="C727" s="52" t="n"/>
      <c r="D727" s="52" t="n"/>
      <c r="E727" s="52" t="n"/>
      <c r="F727" s="52" t="n"/>
      <c r="G727" s="52" t="n"/>
      <c r="H727" s="52" t="n"/>
      <c r="I727" s="53" t="n"/>
      <c r="J727" s="54">
        <f>IF(D727="","",IFERROR(INDEX(CatTipo,MATCH(D727,CatNome,0)),"?"))</f>
        <v/>
      </c>
      <c r="K727" s="54">
        <f>IF(D727="","",IFERROR(INDEX(CatGrupo,MATCH(D727,CatNome,0)),"?"))</f>
        <v/>
      </c>
      <c r="L727" s="55">
        <f>IF(J727="Entrada",N(I727),IF(J727="Saída",-N(I727),0))</f>
        <v/>
      </c>
      <c r="M727" s="54">
        <f>IF(B727="",0,IF(H727="Previsto",IF(Visao="Realizado + previsto",1,0),1))</f>
        <v/>
      </c>
      <c r="N727" s="54">
        <f>IF(OR(B727="",H727&lt;&gt;"Previsto"),"",IF(B727&lt;TODAY(),"Atrasado",IF(B727&lt;=TODAY()+7,"Vence em 7 dias","A vencer")))</f>
        <v/>
      </c>
    </row>
    <row r="728">
      <c r="B728" s="51" t="n"/>
      <c r="C728" s="52" t="n"/>
      <c r="D728" s="52" t="n"/>
      <c r="E728" s="52" t="n"/>
      <c r="F728" s="52" t="n"/>
      <c r="G728" s="52" t="n"/>
      <c r="H728" s="52" t="n"/>
      <c r="I728" s="53" t="n"/>
      <c r="J728" s="54">
        <f>IF(D728="","",IFERROR(INDEX(CatTipo,MATCH(D728,CatNome,0)),"?"))</f>
        <v/>
      </c>
      <c r="K728" s="54">
        <f>IF(D728="","",IFERROR(INDEX(CatGrupo,MATCH(D728,CatNome,0)),"?"))</f>
        <v/>
      </c>
      <c r="L728" s="55">
        <f>IF(J728="Entrada",N(I728),IF(J728="Saída",-N(I728),0))</f>
        <v/>
      </c>
      <c r="M728" s="54">
        <f>IF(B728="",0,IF(H728="Previsto",IF(Visao="Realizado + previsto",1,0),1))</f>
        <v/>
      </c>
      <c r="N728" s="54">
        <f>IF(OR(B728="",H728&lt;&gt;"Previsto"),"",IF(B728&lt;TODAY(),"Atrasado",IF(B728&lt;=TODAY()+7,"Vence em 7 dias","A vencer")))</f>
        <v/>
      </c>
    </row>
    <row r="729">
      <c r="B729" s="51" t="n"/>
      <c r="C729" s="52" t="n"/>
      <c r="D729" s="52" t="n"/>
      <c r="E729" s="52" t="n"/>
      <c r="F729" s="52" t="n"/>
      <c r="G729" s="52" t="n"/>
      <c r="H729" s="52" t="n"/>
      <c r="I729" s="53" t="n"/>
      <c r="J729" s="54">
        <f>IF(D729="","",IFERROR(INDEX(CatTipo,MATCH(D729,CatNome,0)),"?"))</f>
        <v/>
      </c>
      <c r="K729" s="54">
        <f>IF(D729="","",IFERROR(INDEX(CatGrupo,MATCH(D729,CatNome,0)),"?"))</f>
        <v/>
      </c>
      <c r="L729" s="55">
        <f>IF(J729="Entrada",N(I729),IF(J729="Saída",-N(I729),0))</f>
        <v/>
      </c>
      <c r="M729" s="54">
        <f>IF(B729="",0,IF(H729="Previsto",IF(Visao="Realizado + previsto",1,0),1))</f>
        <v/>
      </c>
      <c r="N729" s="54">
        <f>IF(OR(B729="",H729&lt;&gt;"Previsto"),"",IF(B729&lt;TODAY(),"Atrasado",IF(B729&lt;=TODAY()+7,"Vence em 7 dias","A vencer")))</f>
        <v/>
      </c>
    </row>
    <row r="730">
      <c r="B730" s="51" t="n"/>
      <c r="C730" s="52" t="n"/>
      <c r="D730" s="52" t="n"/>
      <c r="E730" s="52" t="n"/>
      <c r="F730" s="52" t="n"/>
      <c r="G730" s="52" t="n"/>
      <c r="H730" s="52" t="n"/>
      <c r="I730" s="53" t="n"/>
      <c r="J730" s="54">
        <f>IF(D730="","",IFERROR(INDEX(CatTipo,MATCH(D730,CatNome,0)),"?"))</f>
        <v/>
      </c>
      <c r="K730" s="54">
        <f>IF(D730="","",IFERROR(INDEX(CatGrupo,MATCH(D730,CatNome,0)),"?"))</f>
        <v/>
      </c>
      <c r="L730" s="55">
        <f>IF(J730="Entrada",N(I730),IF(J730="Saída",-N(I730),0))</f>
        <v/>
      </c>
      <c r="M730" s="54">
        <f>IF(B730="",0,IF(H730="Previsto",IF(Visao="Realizado + previsto",1,0),1))</f>
        <v/>
      </c>
      <c r="N730" s="54">
        <f>IF(OR(B730="",H730&lt;&gt;"Previsto"),"",IF(B730&lt;TODAY(),"Atrasado",IF(B730&lt;=TODAY()+7,"Vence em 7 dias","A vencer")))</f>
        <v/>
      </c>
    </row>
    <row r="731">
      <c r="B731" s="51" t="n"/>
      <c r="C731" s="52" t="n"/>
      <c r="D731" s="52" t="n"/>
      <c r="E731" s="52" t="n"/>
      <c r="F731" s="52" t="n"/>
      <c r="G731" s="52" t="n"/>
      <c r="H731" s="52" t="n"/>
      <c r="I731" s="53" t="n"/>
      <c r="J731" s="54">
        <f>IF(D731="","",IFERROR(INDEX(CatTipo,MATCH(D731,CatNome,0)),"?"))</f>
        <v/>
      </c>
      <c r="K731" s="54">
        <f>IF(D731="","",IFERROR(INDEX(CatGrupo,MATCH(D731,CatNome,0)),"?"))</f>
        <v/>
      </c>
      <c r="L731" s="55">
        <f>IF(J731="Entrada",N(I731),IF(J731="Saída",-N(I731),0))</f>
        <v/>
      </c>
      <c r="M731" s="54">
        <f>IF(B731="",0,IF(H731="Previsto",IF(Visao="Realizado + previsto",1,0),1))</f>
        <v/>
      </c>
      <c r="N731" s="54">
        <f>IF(OR(B731="",H731&lt;&gt;"Previsto"),"",IF(B731&lt;TODAY(),"Atrasado",IF(B731&lt;=TODAY()+7,"Vence em 7 dias","A vencer")))</f>
        <v/>
      </c>
    </row>
    <row r="732">
      <c r="B732" s="51" t="n"/>
      <c r="C732" s="52" t="n"/>
      <c r="D732" s="52" t="n"/>
      <c r="E732" s="52" t="n"/>
      <c r="F732" s="52" t="n"/>
      <c r="G732" s="52" t="n"/>
      <c r="H732" s="52" t="n"/>
      <c r="I732" s="53" t="n"/>
      <c r="J732" s="54">
        <f>IF(D732="","",IFERROR(INDEX(CatTipo,MATCH(D732,CatNome,0)),"?"))</f>
        <v/>
      </c>
      <c r="K732" s="54">
        <f>IF(D732="","",IFERROR(INDEX(CatGrupo,MATCH(D732,CatNome,0)),"?"))</f>
        <v/>
      </c>
      <c r="L732" s="55">
        <f>IF(J732="Entrada",N(I732),IF(J732="Saída",-N(I732),0))</f>
        <v/>
      </c>
      <c r="M732" s="54">
        <f>IF(B732="",0,IF(H732="Previsto",IF(Visao="Realizado + previsto",1,0),1))</f>
        <v/>
      </c>
      <c r="N732" s="54">
        <f>IF(OR(B732="",H732&lt;&gt;"Previsto"),"",IF(B732&lt;TODAY(),"Atrasado",IF(B732&lt;=TODAY()+7,"Vence em 7 dias","A vencer")))</f>
        <v/>
      </c>
    </row>
    <row r="733">
      <c r="B733" s="51" t="n"/>
      <c r="C733" s="52" t="n"/>
      <c r="D733" s="52" t="n"/>
      <c r="E733" s="52" t="n"/>
      <c r="F733" s="52" t="n"/>
      <c r="G733" s="52" t="n"/>
      <c r="H733" s="52" t="n"/>
      <c r="I733" s="53" t="n"/>
      <c r="J733" s="54">
        <f>IF(D733="","",IFERROR(INDEX(CatTipo,MATCH(D733,CatNome,0)),"?"))</f>
        <v/>
      </c>
      <c r="K733" s="54">
        <f>IF(D733="","",IFERROR(INDEX(CatGrupo,MATCH(D733,CatNome,0)),"?"))</f>
        <v/>
      </c>
      <c r="L733" s="55">
        <f>IF(J733="Entrada",N(I733),IF(J733="Saída",-N(I733),0))</f>
        <v/>
      </c>
      <c r="M733" s="54">
        <f>IF(B733="",0,IF(H733="Previsto",IF(Visao="Realizado + previsto",1,0),1))</f>
        <v/>
      </c>
      <c r="N733" s="54">
        <f>IF(OR(B733="",H733&lt;&gt;"Previsto"),"",IF(B733&lt;TODAY(),"Atrasado",IF(B733&lt;=TODAY()+7,"Vence em 7 dias","A vencer")))</f>
        <v/>
      </c>
    </row>
    <row r="734">
      <c r="B734" s="51" t="n"/>
      <c r="C734" s="52" t="n"/>
      <c r="D734" s="52" t="n"/>
      <c r="E734" s="52" t="n"/>
      <c r="F734" s="52" t="n"/>
      <c r="G734" s="52" t="n"/>
      <c r="H734" s="52" t="n"/>
      <c r="I734" s="53" t="n"/>
      <c r="J734" s="54">
        <f>IF(D734="","",IFERROR(INDEX(CatTipo,MATCH(D734,CatNome,0)),"?"))</f>
        <v/>
      </c>
      <c r="K734" s="54">
        <f>IF(D734="","",IFERROR(INDEX(CatGrupo,MATCH(D734,CatNome,0)),"?"))</f>
        <v/>
      </c>
      <c r="L734" s="55">
        <f>IF(J734="Entrada",N(I734),IF(J734="Saída",-N(I734),0))</f>
        <v/>
      </c>
      <c r="M734" s="54">
        <f>IF(B734="",0,IF(H734="Previsto",IF(Visao="Realizado + previsto",1,0),1))</f>
        <v/>
      </c>
      <c r="N734" s="54">
        <f>IF(OR(B734="",H734&lt;&gt;"Previsto"),"",IF(B734&lt;TODAY(),"Atrasado",IF(B734&lt;=TODAY()+7,"Vence em 7 dias","A vencer")))</f>
        <v/>
      </c>
    </row>
    <row r="735">
      <c r="B735" s="51" t="n"/>
      <c r="C735" s="52" t="n"/>
      <c r="D735" s="52" t="n"/>
      <c r="E735" s="52" t="n"/>
      <c r="F735" s="52" t="n"/>
      <c r="G735" s="52" t="n"/>
      <c r="H735" s="52" t="n"/>
      <c r="I735" s="53" t="n"/>
      <c r="J735" s="54">
        <f>IF(D735="","",IFERROR(INDEX(CatTipo,MATCH(D735,CatNome,0)),"?"))</f>
        <v/>
      </c>
      <c r="K735" s="54">
        <f>IF(D735="","",IFERROR(INDEX(CatGrupo,MATCH(D735,CatNome,0)),"?"))</f>
        <v/>
      </c>
      <c r="L735" s="55">
        <f>IF(J735="Entrada",N(I735),IF(J735="Saída",-N(I735),0))</f>
        <v/>
      </c>
      <c r="M735" s="54">
        <f>IF(B735="",0,IF(H735="Previsto",IF(Visao="Realizado + previsto",1,0),1))</f>
        <v/>
      </c>
      <c r="N735" s="54">
        <f>IF(OR(B735="",H735&lt;&gt;"Previsto"),"",IF(B735&lt;TODAY(),"Atrasado",IF(B735&lt;=TODAY()+7,"Vence em 7 dias","A vencer")))</f>
        <v/>
      </c>
    </row>
    <row r="736">
      <c r="B736" s="51" t="n"/>
      <c r="C736" s="52" t="n"/>
      <c r="D736" s="52" t="n"/>
      <c r="E736" s="52" t="n"/>
      <c r="F736" s="52" t="n"/>
      <c r="G736" s="52" t="n"/>
      <c r="H736" s="52" t="n"/>
      <c r="I736" s="53" t="n"/>
      <c r="J736" s="54">
        <f>IF(D736="","",IFERROR(INDEX(CatTipo,MATCH(D736,CatNome,0)),"?"))</f>
        <v/>
      </c>
      <c r="K736" s="54">
        <f>IF(D736="","",IFERROR(INDEX(CatGrupo,MATCH(D736,CatNome,0)),"?"))</f>
        <v/>
      </c>
      <c r="L736" s="55">
        <f>IF(J736="Entrada",N(I736),IF(J736="Saída",-N(I736),0))</f>
        <v/>
      </c>
      <c r="M736" s="54">
        <f>IF(B736="",0,IF(H736="Previsto",IF(Visao="Realizado + previsto",1,0),1))</f>
        <v/>
      </c>
      <c r="N736" s="54">
        <f>IF(OR(B736="",H736&lt;&gt;"Previsto"),"",IF(B736&lt;TODAY(),"Atrasado",IF(B736&lt;=TODAY()+7,"Vence em 7 dias","A vencer")))</f>
        <v/>
      </c>
    </row>
    <row r="737">
      <c r="B737" s="51" t="n"/>
      <c r="C737" s="52" t="n"/>
      <c r="D737" s="52" t="n"/>
      <c r="E737" s="52" t="n"/>
      <c r="F737" s="52" t="n"/>
      <c r="G737" s="52" t="n"/>
      <c r="H737" s="52" t="n"/>
      <c r="I737" s="53" t="n"/>
      <c r="J737" s="54">
        <f>IF(D737="","",IFERROR(INDEX(CatTipo,MATCH(D737,CatNome,0)),"?"))</f>
        <v/>
      </c>
      <c r="K737" s="54">
        <f>IF(D737="","",IFERROR(INDEX(CatGrupo,MATCH(D737,CatNome,0)),"?"))</f>
        <v/>
      </c>
      <c r="L737" s="55">
        <f>IF(J737="Entrada",N(I737),IF(J737="Saída",-N(I737),0))</f>
        <v/>
      </c>
      <c r="M737" s="54">
        <f>IF(B737="",0,IF(H737="Previsto",IF(Visao="Realizado + previsto",1,0),1))</f>
        <v/>
      </c>
      <c r="N737" s="54">
        <f>IF(OR(B737="",H737&lt;&gt;"Previsto"),"",IF(B737&lt;TODAY(),"Atrasado",IF(B737&lt;=TODAY()+7,"Vence em 7 dias","A vencer")))</f>
        <v/>
      </c>
    </row>
    <row r="738">
      <c r="B738" s="51" t="n"/>
      <c r="C738" s="52" t="n"/>
      <c r="D738" s="52" t="n"/>
      <c r="E738" s="52" t="n"/>
      <c r="F738" s="52" t="n"/>
      <c r="G738" s="52" t="n"/>
      <c r="H738" s="52" t="n"/>
      <c r="I738" s="53" t="n"/>
      <c r="J738" s="54">
        <f>IF(D738="","",IFERROR(INDEX(CatTipo,MATCH(D738,CatNome,0)),"?"))</f>
        <v/>
      </c>
      <c r="K738" s="54">
        <f>IF(D738="","",IFERROR(INDEX(CatGrupo,MATCH(D738,CatNome,0)),"?"))</f>
        <v/>
      </c>
      <c r="L738" s="55">
        <f>IF(J738="Entrada",N(I738),IF(J738="Saída",-N(I738),0))</f>
        <v/>
      </c>
      <c r="M738" s="54">
        <f>IF(B738="",0,IF(H738="Previsto",IF(Visao="Realizado + previsto",1,0),1))</f>
        <v/>
      </c>
      <c r="N738" s="54">
        <f>IF(OR(B738="",H738&lt;&gt;"Previsto"),"",IF(B738&lt;TODAY(),"Atrasado",IF(B738&lt;=TODAY()+7,"Vence em 7 dias","A vencer")))</f>
        <v/>
      </c>
    </row>
    <row r="739">
      <c r="B739" s="51" t="n"/>
      <c r="C739" s="52" t="n"/>
      <c r="D739" s="52" t="n"/>
      <c r="E739" s="52" t="n"/>
      <c r="F739" s="52" t="n"/>
      <c r="G739" s="52" t="n"/>
      <c r="H739" s="52" t="n"/>
      <c r="I739" s="53" t="n"/>
      <c r="J739" s="54">
        <f>IF(D739="","",IFERROR(INDEX(CatTipo,MATCH(D739,CatNome,0)),"?"))</f>
        <v/>
      </c>
      <c r="K739" s="54">
        <f>IF(D739="","",IFERROR(INDEX(CatGrupo,MATCH(D739,CatNome,0)),"?"))</f>
        <v/>
      </c>
      <c r="L739" s="55">
        <f>IF(J739="Entrada",N(I739),IF(J739="Saída",-N(I739),0))</f>
        <v/>
      </c>
      <c r="M739" s="54">
        <f>IF(B739="",0,IF(H739="Previsto",IF(Visao="Realizado + previsto",1,0),1))</f>
        <v/>
      </c>
      <c r="N739" s="54">
        <f>IF(OR(B739="",H739&lt;&gt;"Previsto"),"",IF(B739&lt;TODAY(),"Atrasado",IF(B739&lt;=TODAY()+7,"Vence em 7 dias","A vencer")))</f>
        <v/>
      </c>
    </row>
    <row r="740">
      <c r="B740" s="51" t="n"/>
      <c r="C740" s="52" t="n"/>
      <c r="D740" s="52" t="n"/>
      <c r="E740" s="52" t="n"/>
      <c r="F740" s="52" t="n"/>
      <c r="G740" s="52" t="n"/>
      <c r="H740" s="52" t="n"/>
      <c r="I740" s="53" t="n"/>
      <c r="J740" s="54">
        <f>IF(D740="","",IFERROR(INDEX(CatTipo,MATCH(D740,CatNome,0)),"?"))</f>
        <v/>
      </c>
      <c r="K740" s="54">
        <f>IF(D740="","",IFERROR(INDEX(CatGrupo,MATCH(D740,CatNome,0)),"?"))</f>
        <v/>
      </c>
      <c r="L740" s="55">
        <f>IF(J740="Entrada",N(I740),IF(J740="Saída",-N(I740),0))</f>
        <v/>
      </c>
      <c r="M740" s="54">
        <f>IF(B740="",0,IF(H740="Previsto",IF(Visao="Realizado + previsto",1,0),1))</f>
        <v/>
      </c>
      <c r="N740" s="54">
        <f>IF(OR(B740="",H740&lt;&gt;"Previsto"),"",IF(B740&lt;TODAY(),"Atrasado",IF(B740&lt;=TODAY()+7,"Vence em 7 dias","A vencer")))</f>
        <v/>
      </c>
    </row>
    <row r="741">
      <c r="B741" s="51" t="n"/>
      <c r="C741" s="52" t="n"/>
      <c r="D741" s="52" t="n"/>
      <c r="E741" s="52" t="n"/>
      <c r="F741" s="52" t="n"/>
      <c r="G741" s="52" t="n"/>
      <c r="H741" s="52" t="n"/>
      <c r="I741" s="53" t="n"/>
      <c r="J741" s="54">
        <f>IF(D741="","",IFERROR(INDEX(CatTipo,MATCH(D741,CatNome,0)),"?"))</f>
        <v/>
      </c>
      <c r="K741" s="54">
        <f>IF(D741="","",IFERROR(INDEX(CatGrupo,MATCH(D741,CatNome,0)),"?"))</f>
        <v/>
      </c>
      <c r="L741" s="55">
        <f>IF(J741="Entrada",N(I741),IF(J741="Saída",-N(I741),0))</f>
        <v/>
      </c>
      <c r="M741" s="54">
        <f>IF(B741="",0,IF(H741="Previsto",IF(Visao="Realizado + previsto",1,0),1))</f>
        <v/>
      </c>
      <c r="N741" s="54">
        <f>IF(OR(B741="",H741&lt;&gt;"Previsto"),"",IF(B741&lt;TODAY(),"Atrasado",IF(B741&lt;=TODAY()+7,"Vence em 7 dias","A vencer")))</f>
        <v/>
      </c>
    </row>
    <row r="742">
      <c r="B742" s="51" t="n"/>
      <c r="C742" s="52" t="n"/>
      <c r="D742" s="52" t="n"/>
      <c r="E742" s="52" t="n"/>
      <c r="F742" s="52" t="n"/>
      <c r="G742" s="52" t="n"/>
      <c r="H742" s="52" t="n"/>
      <c r="I742" s="53" t="n"/>
      <c r="J742" s="54">
        <f>IF(D742="","",IFERROR(INDEX(CatTipo,MATCH(D742,CatNome,0)),"?"))</f>
        <v/>
      </c>
      <c r="K742" s="54">
        <f>IF(D742="","",IFERROR(INDEX(CatGrupo,MATCH(D742,CatNome,0)),"?"))</f>
        <v/>
      </c>
      <c r="L742" s="55">
        <f>IF(J742="Entrada",N(I742),IF(J742="Saída",-N(I742),0))</f>
        <v/>
      </c>
      <c r="M742" s="54">
        <f>IF(B742="",0,IF(H742="Previsto",IF(Visao="Realizado + previsto",1,0),1))</f>
        <v/>
      </c>
      <c r="N742" s="54">
        <f>IF(OR(B742="",H742&lt;&gt;"Previsto"),"",IF(B742&lt;TODAY(),"Atrasado",IF(B742&lt;=TODAY()+7,"Vence em 7 dias","A vencer")))</f>
        <v/>
      </c>
    </row>
    <row r="743">
      <c r="B743" s="51" t="n"/>
      <c r="C743" s="52" t="n"/>
      <c r="D743" s="52" t="n"/>
      <c r="E743" s="52" t="n"/>
      <c r="F743" s="52" t="n"/>
      <c r="G743" s="52" t="n"/>
      <c r="H743" s="52" t="n"/>
      <c r="I743" s="53" t="n"/>
      <c r="J743" s="54">
        <f>IF(D743="","",IFERROR(INDEX(CatTipo,MATCH(D743,CatNome,0)),"?"))</f>
        <v/>
      </c>
      <c r="K743" s="54">
        <f>IF(D743="","",IFERROR(INDEX(CatGrupo,MATCH(D743,CatNome,0)),"?"))</f>
        <v/>
      </c>
      <c r="L743" s="55">
        <f>IF(J743="Entrada",N(I743),IF(J743="Saída",-N(I743),0))</f>
        <v/>
      </c>
      <c r="M743" s="54">
        <f>IF(B743="",0,IF(H743="Previsto",IF(Visao="Realizado + previsto",1,0),1))</f>
        <v/>
      </c>
      <c r="N743" s="54">
        <f>IF(OR(B743="",H743&lt;&gt;"Previsto"),"",IF(B743&lt;TODAY(),"Atrasado",IF(B743&lt;=TODAY()+7,"Vence em 7 dias","A vencer")))</f>
        <v/>
      </c>
    </row>
    <row r="744">
      <c r="B744" s="51" t="n"/>
      <c r="C744" s="52" t="n"/>
      <c r="D744" s="52" t="n"/>
      <c r="E744" s="52" t="n"/>
      <c r="F744" s="52" t="n"/>
      <c r="G744" s="52" t="n"/>
      <c r="H744" s="52" t="n"/>
      <c r="I744" s="53" t="n"/>
      <c r="J744" s="54">
        <f>IF(D744="","",IFERROR(INDEX(CatTipo,MATCH(D744,CatNome,0)),"?"))</f>
        <v/>
      </c>
      <c r="K744" s="54">
        <f>IF(D744="","",IFERROR(INDEX(CatGrupo,MATCH(D744,CatNome,0)),"?"))</f>
        <v/>
      </c>
      <c r="L744" s="55">
        <f>IF(J744="Entrada",N(I744),IF(J744="Saída",-N(I744),0))</f>
        <v/>
      </c>
      <c r="M744" s="54">
        <f>IF(B744="",0,IF(H744="Previsto",IF(Visao="Realizado + previsto",1,0),1))</f>
        <v/>
      </c>
      <c r="N744" s="54">
        <f>IF(OR(B744="",H744&lt;&gt;"Previsto"),"",IF(B744&lt;TODAY(),"Atrasado",IF(B744&lt;=TODAY()+7,"Vence em 7 dias","A vencer")))</f>
        <v/>
      </c>
    </row>
    <row r="745">
      <c r="B745" s="51" t="n"/>
      <c r="C745" s="52" t="n"/>
      <c r="D745" s="52" t="n"/>
      <c r="E745" s="52" t="n"/>
      <c r="F745" s="52" t="n"/>
      <c r="G745" s="52" t="n"/>
      <c r="H745" s="52" t="n"/>
      <c r="I745" s="53" t="n"/>
      <c r="J745" s="54">
        <f>IF(D745="","",IFERROR(INDEX(CatTipo,MATCH(D745,CatNome,0)),"?"))</f>
        <v/>
      </c>
      <c r="K745" s="54">
        <f>IF(D745="","",IFERROR(INDEX(CatGrupo,MATCH(D745,CatNome,0)),"?"))</f>
        <v/>
      </c>
      <c r="L745" s="55">
        <f>IF(J745="Entrada",N(I745),IF(J745="Saída",-N(I745),0))</f>
        <v/>
      </c>
      <c r="M745" s="54">
        <f>IF(B745="",0,IF(H745="Previsto",IF(Visao="Realizado + previsto",1,0),1))</f>
        <v/>
      </c>
      <c r="N745" s="54">
        <f>IF(OR(B745="",H745&lt;&gt;"Previsto"),"",IF(B745&lt;TODAY(),"Atrasado",IF(B745&lt;=TODAY()+7,"Vence em 7 dias","A vencer")))</f>
        <v/>
      </c>
    </row>
    <row r="746">
      <c r="B746" s="51" t="n"/>
      <c r="C746" s="52" t="n"/>
      <c r="D746" s="52" t="n"/>
      <c r="E746" s="52" t="n"/>
      <c r="F746" s="52" t="n"/>
      <c r="G746" s="52" t="n"/>
      <c r="H746" s="52" t="n"/>
      <c r="I746" s="53" t="n"/>
      <c r="J746" s="54">
        <f>IF(D746="","",IFERROR(INDEX(CatTipo,MATCH(D746,CatNome,0)),"?"))</f>
        <v/>
      </c>
      <c r="K746" s="54">
        <f>IF(D746="","",IFERROR(INDEX(CatGrupo,MATCH(D746,CatNome,0)),"?"))</f>
        <v/>
      </c>
      <c r="L746" s="55">
        <f>IF(J746="Entrada",N(I746),IF(J746="Saída",-N(I746),0))</f>
        <v/>
      </c>
      <c r="M746" s="54">
        <f>IF(B746="",0,IF(H746="Previsto",IF(Visao="Realizado + previsto",1,0),1))</f>
        <v/>
      </c>
      <c r="N746" s="54">
        <f>IF(OR(B746="",H746&lt;&gt;"Previsto"),"",IF(B746&lt;TODAY(),"Atrasado",IF(B746&lt;=TODAY()+7,"Vence em 7 dias","A vencer")))</f>
        <v/>
      </c>
    </row>
    <row r="747">
      <c r="B747" s="51" t="n"/>
      <c r="C747" s="52" t="n"/>
      <c r="D747" s="52" t="n"/>
      <c r="E747" s="52" t="n"/>
      <c r="F747" s="52" t="n"/>
      <c r="G747" s="52" t="n"/>
      <c r="H747" s="52" t="n"/>
      <c r="I747" s="53" t="n"/>
      <c r="J747" s="54">
        <f>IF(D747="","",IFERROR(INDEX(CatTipo,MATCH(D747,CatNome,0)),"?"))</f>
        <v/>
      </c>
      <c r="K747" s="54">
        <f>IF(D747="","",IFERROR(INDEX(CatGrupo,MATCH(D747,CatNome,0)),"?"))</f>
        <v/>
      </c>
      <c r="L747" s="55">
        <f>IF(J747="Entrada",N(I747),IF(J747="Saída",-N(I747),0))</f>
        <v/>
      </c>
      <c r="M747" s="54">
        <f>IF(B747="",0,IF(H747="Previsto",IF(Visao="Realizado + previsto",1,0),1))</f>
        <v/>
      </c>
      <c r="N747" s="54">
        <f>IF(OR(B747="",H747&lt;&gt;"Previsto"),"",IF(B747&lt;TODAY(),"Atrasado",IF(B747&lt;=TODAY()+7,"Vence em 7 dias","A vencer")))</f>
        <v/>
      </c>
    </row>
    <row r="748">
      <c r="B748" s="51" t="n"/>
      <c r="C748" s="52" t="n"/>
      <c r="D748" s="52" t="n"/>
      <c r="E748" s="52" t="n"/>
      <c r="F748" s="52" t="n"/>
      <c r="G748" s="52" t="n"/>
      <c r="H748" s="52" t="n"/>
      <c r="I748" s="53" t="n"/>
      <c r="J748" s="54">
        <f>IF(D748="","",IFERROR(INDEX(CatTipo,MATCH(D748,CatNome,0)),"?"))</f>
        <v/>
      </c>
      <c r="K748" s="54">
        <f>IF(D748="","",IFERROR(INDEX(CatGrupo,MATCH(D748,CatNome,0)),"?"))</f>
        <v/>
      </c>
      <c r="L748" s="55">
        <f>IF(J748="Entrada",N(I748),IF(J748="Saída",-N(I748),0))</f>
        <v/>
      </c>
      <c r="M748" s="54">
        <f>IF(B748="",0,IF(H748="Previsto",IF(Visao="Realizado + previsto",1,0),1))</f>
        <v/>
      </c>
      <c r="N748" s="54">
        <f>IF(OR(B748="",H748&lt;&gt;"Previsto"),"",IF(B748&lt;TODAY(),"Atrasado",IF(B748&lt;=TODAY()+7,"Vence em 7 dias","A vencer")))</f>
        <v/>
      </c>
    </row>
    <row r="749">
      <c r="B749" s="51" t="n"/>
      <c r="C749" s="52" t="n"/>
      <c r="D749" s="52" t="n"/>
      <c r="E749" s="52" t="n"/>
      <c r="F749" s="52" t="n"/>
      <c r="G749" s="52" t="n"/>
      <c r="H749" s="52" t="n"/>
      <c r="I749" s="53" t="n"/>
      <c r="J749" s="54">
        <f>IF(D749="","",IFERROR(INDEX(CatTipo,MATCH(D749,CatNome,0)),"?"))</f>
        <v/>
      </c>
      <c r="K749" s="54">
        <f>IF(D749="","",IFERROR(INDEX(CatGrupo,MATCH(D749,CatNome,0)),"?"))</f>
        <v/>
      </c>
      <c r="L749" s="55">
        <f>IF(J749="Entrada",N(I749),IF(J749="Saída",-N(I749),0))</f>
        <v/>
      </c>
      <c r="M749" s="54">
        <f>IF(B749="",0,IF(H749="Previsto",IF(Visao="Realizado + previsto",1,0),1))</f>
        <v/>
      </c>
      <c r="N749" s="54">
        <f>IF(OR(B749="",H749&lt;&gt;"Previsto"),"",IF(B749&lt;TODAY(),"Atrasado",IF(B749&lt;=TODAY()+7,"Vence em 7 dias","A vencer")))</f>
        <v/>
      </c>
    </row>
    <row r="750">
      <c r="B750" s="51" t="n"/>
      <c r="C750" s="52" t="n"/>
      <c r="D750" s="52" t="n"/>
      <c r="E750" s="52" t="n"/>
      <c r="F750" s="52" t="n"/>
      <c r="G750" s="52" t="n"/>
      <c r="H750" s="52" t="n"/>
      <c r="I750" s="53" t="n"/>
      <c r="J750" s="54">
        <f>IF(D750="","",IFERROR(INDEX(CatTipo,MATCH(D750,CatNome,0)),"?"))</f>
        <v/>
      </c>
      <c r="K750" s="54">
        <f>IF(D750="","",IFERROR(INDEX(CatGrupo,MATCH(D750,CatNome,0)),"?"))</f>
        <v/>
      </c>
      <c r="L750" s="55">
        <f>IF(J750="Entrada",N(I750),IF(J750="Saída",-N(I750),0))</f>
        <v/>
      </c>
      <c r="M750" s="54">
        <f>IF(B750="",0,IF(H750="Previsto",IF(Visao="Realizado + previsto",1,0),1))</f>
        <v/>
      </c>
      <c r="N750" s="54">
        <f>IF(OR(B750="",H750&lt;&gt;"Previsto"),"",IF(B750&lt;TODAY(),"Atrasado",IF(B750&lt;=TODAY()+7,"Vence em 7 dias","A vencer")))</f>
        <v/>
      </c>
    </row>
    <row r="751">
      <c r="B751" s="51" t="n"/>
      <c r="C751" s="52" t="n"/>
      <c r="D751" s="52" t="n"/>
      <c r="E751" s="52" t="n"/>
      <c r="F751" s="52" t="n"/>
      <c r="G751" s="52" t="n"/>
      <c r="H751" s="52" t="n"/>
      <c r="I751" s="53" t="n"/>
      <c r="J751" s="54">
        <f>IF(D751="","",IFERROR(INDEX(CatTipo,MATCH(D751,CatNome,0)),"?"))</f>
        <v/>
      </c>
      <c r="K751" s="54">
        <f>IF(D751="","",IFERROR(INDEX(CatGrupo,MATCH(D751,CatNome,0)),"?"))</f>
        <v/>
      </c>
      <c r="L751" s="55">
        <f>IF(J751="Entrada",N(I751),IF(J751="Saída",-N(I751),0))</f>
        <v/>
      </c>
      <c r="M751" s="54">
        <f>IF(B751="",0,IF(H751="Previsto",IF(Visao="Realizado + previsto",1,0),1))</f>
        <v/>
      </c>
      <c r="N751" s="54">
        <f>IF(OR(B751="",H751&lt;&gt;"Previsto"),"",IF(B751&lt;TODAY(),"Atrasado",IF(B751&lt;=TODAY()+7,"Vence em 7 dias","A vencer")))</f>
        <v/>
      </c>
    </row>
    <row r="752">
      <c r="B752" s="51" t="n"/>
      <c r="C752" s="52" t="n"/>
      <c r="D752" s="52" t="n"/>
      <c r="E752" s="52" t="n"/>
      <c r="F752" s="52" t="n"/>
      <c r="G752" s="52" t="n"/>
      <c r="H752" s="52" t="n"/>
      <c r="I752" s="53" t="n"/>
      <c r="J752" s="54">
        <f>IF(D752="","",IFERROR(INDEX(CatTipo,MATCH(D752,CatNome,0)),"?"))</f>
        <v/>
      </c>
      <c r="K752" s="54">
        <f>IF(D752="","",IFERROR(INDEX(CatGrupo,MATCH(D752,CatNome,0)),"?"))</f>
        <v/>
      </c>
      <c r="L752" s="55">
        <f>IF(J752="Entrada",N(I752),IF(J752="Saída",-N(I752),0))</f>
        <v/>
      </c>
      <c r="M752" s="54">
        <f>IF(B752="",0,IF(H752="Previsto",IF(Visao="Realizado + previsto",1,0),1))</f>
        <v/>
      </c>
      <c r="N752" s="54">
        <f>IF(OR(B752="",H752&lt;&gt;"Previsto"),"",IF(B752&lt;TODAY(),"Atrasado",IF(B752&lt;=TODAY()+7,"Vence em 7 dias","A vencer")))</f>
        <v/>
      </c>
    </row>
    <row r="753">
      <c r="B753" s="51" t="n"/>
      <c r="C753" s="52" t="n"/>
      <c r="D753" s="52" t="n"/>
      <c r="E753" s="52" t="n"/>
      <c r="F753" s="52" t="n"/>
      <c r="G753" s="52" t="n"/>
      <c r="H753" s="52" t="n"/>
      <c r="I753" s="53" t="n"/>
      <c r="J753" s="54">
        <f>IF(D753="","",IFERROR(INDEX(CatTipo,MATCH(D753,CatNome,0)),"?"))</f>
        <v/>
      </c>
      <c r="K753" s="54">
        <f>IF(D753="","",IFERROR(INDEX(CatGrupo,MATCH(D753,CatNome,0)),"?"))</f>
        <v/>
      </c>
      <c r="L753" s="55">
        <f>IF(J753="Entrada",N(I753),IF(J753="Saída",-N(I753),0))</f>
        <v/>
      </c>
      <c r="M753" s="54">
        <f>IF(B753="",0,IF(H753="Previsto",IF(Visao="Realizado + previsto",1,0),1))</f>
        <v/>
      </c>
      <c r="N753" s="54">
        <f>IF(OR(B753="",H753&lt;&gt;"Previsto"),"",IF(B753&lt;TODAY(),"Atrasado",IF(B753&lt;=TODAY()+7,"Vence em 7 dias","A vencer")))</f>
        <v/>
      </c>
    </row>
    <row r="754">
      <c r="B754" s="51" t="n"/>
      <c r="C754" s="52" t="n"/>
      <c r="D754" s="52" t="n"/>
      <c r="E754" s="52" t="n"/>
      <c r="F754" s="52" t="n"/>
      <c r="G754" s="52" t="n"/>
      <c r="H754" s="52" t="n"/>
      <c r="I754" s="53" t="n"/>
      <c r="J754" s="54">
        <f>IF(D754="","",IFERROR(INDEX(CatTipo,MATCH(D754,CatNome,0)),"?"))</f>
        <v/>
      </c>
      <c r="K754" s="54">
        <f>IF(D754="","",IFERROR(INDEX(CatGrupo,MATCH(D754,CatNome,0)),"?"))</f>
        <v/>
      </c>
      <c r="L754" s="55">
        <f>IF(J754="Entrada",N(I754),IF(J754="Saída",-N(I754),0))</f>
        <v/>
      </c>
      <c r="M754" s="54">
        <f>IF(B754="",0,IF(H754="Previsto",IF(Visao="Realizado + previsto",1,0),1))</f>
        <v/>
      </c>
      <c r="N754" s="54">
        <f>IF(OR(B754="",H754&lt;&gt;"Previsto"),"",IF(B754&lt;TODAY(),"Atrasado",IF(B754&lt;=TODAY()+7,"Vence em 7 dias","A vencer")))</f>
        <v/>
      </c>
    </row>
    <row r="755">
      <c r="B755" s="51" t="n"/>
      <c r="C755" s="52" t="n"/>
      <c r="D755" s="52" t="n"/>
      <c r="E755" s="52" t="n"/>
      <c r="F755" s="52" t="n"/>
      <c r="G755" s="52" t="n"/>
      <c r="H755" s="52" t="n"/>
      <c r="I755" s="53" t="n"/>
      <c r="J755" s="54">
        <f>IF(D755="","",IFERROR(INDEX(CatTipo,MATCH(D755,CatNome,0)),"?"))</f>
        <v/>
      </c>
      <c r="K755" s="54">
        <f>IF(D755="","",IFERROR(INDEX(CatGrupo,MATCH(D755,CatNome,0)),"?"))</f>
        <v/>
      </c>
      <c r="L755" s="55">
        <f>IF(J755="Entrada",N(I755),IF(J755="Saída",-N(I755),0))</f>
        <v/>
      </c>
      <c r="M755" s="54">
        <f>IF(B755="",0,IF(H755="Previsto",IF(Visao="Realizado + previsto",1,0),1))</f>
        <v/>
      </c>
      <c r="N755" s="54">
        <f>IF(OR(B755="",H755&lt;&gt;"Previsto"),"",IF(B755&lt;TODAY(),"Atrasado",IF(B755&lt;=TODAY()+7,"Vence em 7 dias","A vencer")))</f>
        <v/>
      </c>
    </row>
    <row r="756">
      <c r="B756" s="51" t="n"/>
      <c r="C756" s="52" t="n"/>
      <c r="D756" s="52" t="n"/>
      <c r="E756" s="52" t="n"/>
      <c r="F756" s="52" t="n"/>
      <c r="G756" s="52" t="n"/>
      <c r="H756" s="52" t="n"/>
      <c r="I756" s="53" t="n"/>
      <c r="J756" s="54">
        <f>IF(D756="","",IFERROR(INDEX(CatTipo,MATCH(D756,CatNome,0)),"?"))</f>
        <v/>
      </c>
      <c r="K756" s="54">
        <f>IF(D756="","",IFERROR(INDEX(CatGrupo,MATCH(D756,CatNome,0)),"?"))</f>
        <v/>
      </c>
      <c r="L756" s="55">
        <f>IF(J756="Entrada",N(I756),IF(J756="Saída",-N(I756),0))</f>
        <v/>
      </c>
      <c r="M756" s="54">
        <f>IF(B756="",0,IF(H756="Previsto",IF(Visao="Realizado + previsto",1,0),1))</f>
        <v/>
      </c>
      <c r="N756" s="54">
        <f>IF(OR(B756="",H756&lt;&gt;"Previsto"),"",IF(B756&lt;TODAY(),"Atrasado",IF(B756&lt;=TODAY()+7,"Vence em 7 dias","A vencer")))</f>
        <v/>
      </c>
    </row>
    <row r="757">
      <c r="B757" s="51" t="n"/>
      <c r="C757" s="52" t="n"/>
      <c r="D757" s="52" t="n"/>
      <c r="E757" s="52" t="n"/>
      <c r="F757" s="52" t="n"/>
      <c r="G757" s="52" t="n"/>
      <c r="H757" s="52" t="n"/>
      <c r="I757" s="53" t="n"/>
      <c r="J757" s="54">
        <f>IF(D757="","",IFERROR(INDEX(CatTipo,MATCH(D757,CatNome,0)),"?"))</f>
        <v/>
      </c>
      <c r="K757" s="54">
        <f>IF(D757="","",IFERROR(INDEX(CatGrupo,MATCH(D757,CatNome,0)),"?"))</f>
        <v/>
      </c>
      <c r="L757" s="55">
        <f>IF(J757="Entrada",N(I757),IF(J757="Saída",-N(I757),0))</f>
        <v/>
      </c>
      <c r="M757" s="54">
        <f>IF(B757="",0,IF(H757="Previsto",IF(Visao="Realizado + previsto",1,0),1))</f>
        <v/>
      </c>
      <c r="N757" s="54">
        <f>IF(OR(B757="",H757&lt;&gt;"Previsto"),"",IF(B757&lt;TODAY(),"Atrasado",IF(B757&lt;=TODAY()+7,"Vence em 7 dias","A vencer")))</f>
        <v/>
      </c>
    </row>
    <row r="758">
      <c r="B758" s="51" t="n"/>
      <c r="C758" s="52" t="n"/>
      <c r="D758" s="52" t="n"/>
      <c r="E758" s="52" t="n"/>
      <c r="F758" s="52" t="n"/>
      <c r="G758" s="52" t="n"/>
      <c r="H758" s="52" t="n"/>
      <c r="I758" s="53" t="n"/>
      <c r="J758" s="54">
        <f>IF(D758="","",IFERROR(INDEX(CatTipo,MATCH(D758,CatNome,0)),"?"))</f>
        <v/>
      </c>
      <c r="K758" s="54">
        <f>IF(D758="","",IFERROR(INDEX(CatGrupo,MATCH(D758,CatNome,0)),"?"))</f>
        <v/>
      </c>
      <c r="L758" s="55">
        <f>IF(J758="Entrada",N(I758),IF(J758="Saída",-N(I758),0))</f>
        <v/>
      </c>
      <c r="M758" s="54">
        <f>IF(B758="",0,IF(H758="Previsto",IF(Visao="Realizado + previsto",1,0),1))</f>
        <v/>
      </c>
      <c r="N758" s="54">
        <f>IF(OR(B758="",H758&lt;&gt;"Previsto"),"",IF(B758&lt;TODAY(),"Atrasado",IF(B758&lt;=TODAY()+7,"Vence em 7 dias","A vencer")))</f>
        <v/>
      </c>
    </row>
    <row r="759">
      <c r="B759" s="51" t="n"/>
      <c r="C759" s="52" t="n"/>
      <c r="D759" s="52" t="n"/>
      <c r="E759" s="52" t="n"/>
      <c r="F759" s="52" t="n"/>
      <c r="G759" s="52" t="n"/>
      <c r="H759" s="52" t="n"/>
      <c r="I759" s="53" t="n"/>
      <c r="J759" s="54">
        <f>IF(D759="","",IFERROR(INDEX(CatTipo,MATCH(D759,CatNome,0)),"?"))</f>
        <v/>
      </c>
      <c r="K759" s="54">
        <f>IF(D759="","",IFERROR(INDEX(CatGrupo,MATCH(D759,CatNome,0)),"?"))</f>
        <v/>
      </c>
      <c r="L759" s="55">
        <f>IF(J759="Entrada",N(I759),IF(J759="Saída",-N(I759),0))</f>
        <v/>
      </c>
      <c r="M759" s="54">
        <f>IF(B759="",0,IF(H759="Previsto",IF(Visao="Realizado + previsto",1,0),1))</f>
        <v/>
      </c>
      <c r="N759" s="54">
        <f>IF(OR(B759="",H759&lt;&gt;"Previsto"),"",IF(B759&lt;TODAY(),"Atrasado",IF(B759&lt;=TODAY()+7,"Vence em 7 dias","A vencer")))</f>
        <v/>
      </c>
    </row>
    <row r="760">
      <c r="B760" s="51" t="n"/>
      <c r="C760" s="52" t="n"/>
      <c r="D760" s="52" t="n"/>
      <c r="E760" s="52" t="n"/>
      <c r="F760" s="52" t="n"/>
      <c r="G760" s="52" t="n"/>
      <c r="H760" s="52" t="n"/>
      <c r="I760" s="53" t="n"/>
      <c r="J760" s="54">
        <f>IF(D760="","",IFERROR(INDEX(CatTipo,MATCH(D760,CatNome,0)),"?"))</f>
        <v/>
      </c>
      <c r="K760" s="54">
        <f>IF(D760="","",IFERROR(INDEX(CatGrupo,MATCH(D760,CatNome,0)),"?"))</f>
        <v/>
      </c>
      <c r="L760" s="55">
        <f>IF(J760="Entrada",N(I760),IF(J760="Saída",-N(I760),0))</f>
        <v/>
      </c>
      <c r="M760" s="54">
        <f>IF(B760="",0,IF(H760="Previsto",IF(Visao="Realizado + previsto",1,0),1))</f>
        <v/>
      </c>
      <c r="N760" s="54">
        <f>IF(OR(B760="",H760&lt;&gt;"Previsto"),"",IF(B760&lt;TODAY(),"Atrasado",IF(B760&lt;=TODAY()+7,"Vence em 7 dias","A vencer")))</f>
        <v/>
      </c>
    </row>
    <row r="761">
      <c r="B761" s="51" t="n"/>
      <c r="C761" s="52" t="n"/>
      <c r="D761" s="52" t="n"/>
      <c r="E761" s="52" t="n"/>
      <c r="F761" s="52" t="n"/>
      <c r="G761" s="52" t="n"/>
      <c r="H761" s="52" t="n"/>
      <c r="I761" s="53" t="n"/>
      <c r="J761" s="54">
        <f>IF(D761="","",IFERROR(INDEX(CatTipo,MATCH(D761,CatNome,0)),"?"))</f>
        <v/>
      </c>
      <c r="K761" s="54">
        <f>IF(D761="","",IFERROR(INDEX(CatGrupo,MATCH(D761,CatNome,0)),"?"))</f>
        <v/>
      </c>
      <c r="L761" s="55">
        <f>IF(J761="Entrada",N(I761),IF(J761="Saída",-N(I761),0))</f>
        <v/>
      </c>
      <c r="M761" s="54">
        <f>IF(B761="",0,IF(H761="Previsto",IF(Visao="Realizado + previsto",1,0),1))</f>
        <v/>
      </c>
      <c r="N761" s="54">
        <f>IF(OR(B761="",H761&lt;&gt;"Previsto"),"",IF(B761&lt;TODAY(),"Atrasado",IF(B761&lt;=TODAY()+7,"Vence em 7 dias","A vencer")))</f>
        <v/>
      </c>
    </row>
    <row r="762">
      <c r="B762" s="51" t="n"/>
      <c r="C762" s="52" t="n"/>
      <c r="D762" s="52" t="n"/>
      <c r="E762" s="52" t="n"/>
      <c r="F762" s="52" t="n"/>
      <c r="G762" s="52" t="n"/>
      <c r="H762" s="52" t="n"/>
      <c r="I762" s="53" t="n"/>
      <c r="J762" s="54">
        <f>IF(D762="","",IFERROR(INDEX(CatTipo,MATCH(D762,CatNome,0)),"?"))</f>
        <v/>
      </c>
      <c r="K762" s="54">
        <f>IF(D762="","",IFERROR(INDEX(CatGrupo,MATCH(D762,CatNome,0)),"?"))</f>
        <v/>
      </c>
      <c r="L762" s="55">
        <f>IF(J762="Entrada",N(I762),IF(J762="Saída",-N(I762),0))</f>
        <v/>
      </c>
      <c r="M762" s="54">
        <f>IF(B762="",0,IF(H762="Previsto",IF(Visao="Realizado + previsto",1,0),1))</f>
        <v/>
      </c>
      <c r="N762" s="54">
        <f>IF(OR(B762="",H762&lt;&gt;"Previsto"),"",IF(B762&lt;TODAY(),"Atrasado",IF(B762&lt;=TODAY()+7,"Vence em 7 dias","A vencer")))</f>
        <v/>
      </c>
    </row>
    <row r="763">
      <c r="B763" s="51" t="n"/>
      <c r="C763" s="52" t="n"/>
      <c r="D763" s="52" t="n"/>
      <c r="E763" s="52" t="n"/>
      <c r="F763" s="52" t="n"/>
      <c r="G763" s="52" t="n"/>
      <c r="H763" s="52" t="n"/>
      <c r="I763" s="53" t="n"/>
      <c r="J763" s="54">
        <f>IF(D763="","",IFERROR(INDEX(CatTipo,MATCH(D763,CatNome,0)),"?"))</f>
        <v/>
      </c>
      <c r="K763" s="54">
        <f>IF(D763="","",IFERROR(INDEX(CatGrupo,MATCH(D763,CatNome,0)),"?"))</f>
        <v/>
      </c>
      <c r="L763" s="55">
        <f>IF(J763="Entrada",N(I763),IF(J763="Saída",-N(I763),0))</f>
        <v/>
      </c>
      <c r="M763" s="54">
        <f>IF(B763="",0,IF(H763="Previsto",IF(Visao="Realizado + previsto",1,0),1))</f>
        <v/>
      </c>
      <c r="N763" s="54">
        <f>IF(OR(B763="",H763&lt;&gt;"Previsto"),"",IF(B763&lt;TODAY(),"Atrasado",IF(B763&lt;=TODAY()+7,"Vence em 7 dias","A vencer")))</f>
        <v/>
      </c>
    </row>
    <row r="764">
      <c r="B764" s="51" t="n"/>
      <c r="C764" s="52" t="n"/>
      <c r="D764" s="52" t="n"/>
      <c r="E764" s="52" t="n"/>
      <c r="F764" s="52" t="n"/>
      <c r="G764" s="52" t="n"/>
      <c r="H764" s="52" t="n"/>
      <c r="I764" s="53" t="n"/>
      <c r="J764" s="54">
        <f>IF(D764="","",IFERROR(INDEX(CatTipo,MATCH(D764,CatNome,0)),"?"))</f>
        <v/>
      </c>
      <c r="K764" s="54">
        <f>IF(D764="","",IFERROR(INDEX(CatGrupo,MATCH(D764,CatNome,0)),"?"))</f>
        <v/>
      </c>
      <c r="L764" s="55">
        <f>IF(J764="Entrada",N(I764),IF(J764="Saída",-N(I764),0))</f>
        <v/>
      </c>
      <c r="M764" s="54">
        <f>IF(B764="",0,IF(H764="Previsto",IF(Visao="Realizado + previsto",1,0),1))</f>
        <v/>
      </c>
      <c r="N764" s="54">
        <f>IF(OR(B764="",H764&lt;&gt;"Previsto"),"",IF(B764&lt;TODAY(),"Atrasado",IF(B764&lt;=TODAY()+7,"Vence em 7 dias","A vencer")))</f>
        <v/>
      </c>
    </row>
    <row r="765">
      <c r="B765" s="51" t="n"/>
      <c r="C765" s="52" t="n"/>
      <c r="D765" s="52" t="n"/>
      <c r="E765" s="52" t="n"/>
      <c r="F765" s="52" t="n"/>
      <c r="G765" s="52" t="n"/>
      <c r="H765" s="52" t="n"/>
      <c r="I765" s="53" t="n"/>
      <c r="J765" s="54">
        <f>IF(D765="","",IFERROR(INDEX(CatTipo,MATCH(D765,CatNome,0)),"?"))</f>
        <v/>
      </c>
      <c r="K765" s="54">
        <f>IF(D765="","",IFERROR(INDEX(CatGrupo,MATCH(D765,CatNome,0)),"?"))</f>
        <v/>
      </c>
      <c r="L765" s="55">
        <f>IF(J765="Entrada",N(I765),IF(J765="Saída",-N(I765),0))</f>
        <v/>
      </c>
      <c r="M765" s="54">
        <f>IF(B765="",0,IF(H765="Previsto",IF(Visao="Realizado + previsto",1,0),1))</f>
        <v/>
      </c>
      <c r="N765" s="54">
        <f>IF(OR(B765="",H765&lt;&gt;"Previsto"),"",IF(B765&lt;TODAY(),"Atrasado",IF(B765&lt;=TODAY()+7,"Vence em 7 dias","A vencer")))</f>
        <v/>
      </c>
    </row>
    <row r="766">
      <c r="B766" s="51" t="n"/>
      <c r="C766" s="52" t="n"/>
      <c r="D766" s="52" t="n"/>
      <c r="E766" s="52" t="n"/>
      <c r="F766" s="52" t="n"/>
      <c r="G766" s="52" t="n"/>
      <c r="H766" s="52" t="n"/>
      <c r="I766" s="53" t="n"/>
      <c r="J766" s="54">
        <f>IF(D766="","",IFERROR(INDEX(CatTipo,MATCH(D766,CatNome,0)),"?"))</f>
        <v/>
      </c>
      <c r="K766" s="54">
        <f>IF(D766="","",IFERROR(INDEX(CatGrupo,MATCH(D766,CatNome,0)),"?"))</f>
        <v/>
      </c>
      <c r="L766" s="55">
        <f>IF(J766="Entrada",N(I766),IF(J766="Saída",-N(I766),0))</f>
        <v/>
      </c>
      <c r="M766" s="54">
        <f>IF(B766="",0,IF(H766="Previsto",IF(Visao="Realizado + previsto",1,0),1))</f>
        <v/>
      </c>
      <c r="N766" s="54">
        <f>IF(OR(B766="",H766&lt;&gt;"Previsto"),"",IF(B766&lt;TODAY(),"Atrasado",IF(B766&lt;=TODAY()+7,"Vence em 7 dias","A vencer")))</f>
        <v/>
      </c>
    </row>
    <row r="767">
      <c r="B767" s="51" t="n"/>
      <c r="C767" s="52" t="n"/>
      <c r="D767" s="52" t="n"/>
      <c r="E767" s="52" t="n"/>
      <c r="F767" s="52" t="n"/>
      <c r="G767" s="52" t="n"/>
      <c r="H767" s="52" t="n"/>
      <c r="I767" s="53" t="n"/>
      <c r="J767" s="54">
        <f>IF(D767="","",IFERROR(INDEX(CatTipo,MATCH(D767,CatNome,0)),"?"))</f>
        <v/>
      </c>
      <c r="K767" s="54">
        <f>IF(D767="","",IFERROR(INDEX(CatGrupo,MATCH(D767,CatNome,0)),"?"))</f>
        <v/>
      </c>
      <c r="L767" s="55">
        <f>IF(J767="Entrada",N(I767),IF(J767="Saída",-N(I767),0))</f>
        <v/>
      </c>
      <c r="M767" s="54">
        <f>IF(B767="",0,IF(H767="Previsto",IF(Visao="Realizado + previsto",1,0),1))</f>
        <v/>
      </c>
      <c r="N767" s="54">
        <f>IF(OR(B767="",H767&lt;&gt;"Previsto"),"",IF(B767&lt;TODAY(),"Atrasado",IF(B767&lt;=TODAY()+7,"Vence em 7 dias","A vencer")))</f>
        <v/>
      </c>
    </row>
    <row r="768">
      <c r="B768" s="51" t="n"/>
      <c r="C768" s="52" t="n"/>
      <c r="D768" s="52" t="n"/>
      <c r="E768" s="52" t="n"/>
      <c r="F768" s="52" t="n"/>
      <c r="G768" s="52" t="n"/>
      <c r="H768" s="52" t="n"/>
      <c r="I768" s="53" t="n"/>
      <c r="J768" s="54">
        <f>IF(D768="","",IFERROR(INDEX(CatTipo,MATCH(D768,CatNome,0)),"?"))</f>
        <v/>
      </c>
      <c r="K768" s="54">
        <f>IF(D768="","",IFERROR(INDEX(CatGrupo,MATCH(D768,CatNome,0)),"?"))</f>
        <v/>
      </c>
      <c r="L768" s="55">
        <f>IF(J768="Entrada",N(I768),IF(J768="Saída",-N(I768),0))</f>
        <v/>
      </c>
      <c r="M768" s="54">
        <f>IF(B768="",0,IF(H768="Previsto",IF(Visao="Realizado + previsto",1,0),1))</f>
        <v/>
      </c>
      <c r="N768" s="54">
        <f>IF(OR(B768="",H768&lt;&gt;"Previsto"),"",IF(B768&lt;TODAY(),"Atrasado",IF(B768&lt;=TODAY()+7,"Vence em 7 dias","A vencer")))</f>
        <v/>
      </c>
    </row>
    <row r="769">
      <c r="B769" s="51" t="n"/>
      <c r="C769" s="52" t="n"/>
      <c r="D769" s="52" t="n"/>
      <c r="E769" s="52" t="n"/>
      <c r="F769" s="52" t="n"/>
      <c r="G769" s="52" t="n"/>
      <c r="H769" s="52" t="n"/>
      <c r="I769" s="53" t="n"/>
      <c r="J769" s="54">
        <f>IF(D769="","",IFERROR(INDEX(CatTipo,MATCH(D769,CatNome,0)),"?"))</f>
        <v/>
      </c>
      <c r="K769" s="54">
        <f>IF(D769="","",IFERROR(INDEX(CatGrupo,MATCH(D769,CatNome,0)),"?"))</f>
        <v/>
      </c>
      <c r="L769" s="55">
        <f>IF(J769="Entrada",N(I769),IF(J769="Saída",-N(I769),0))</f>
        <v/>
      </c>
      <c r="M769" s="54">
        <f>IF(B769="",0,IF(H769="Previsto",IF(Visao="Realizado + previsto",1,0),1))</f>
        <v/>
      </c>
      <c r="N769" s="54">
        <f>IF(OR(B769="",H769&lt;&gt;"Previsto"),"",IF(B769&lt;TODAY(),"Atrasado",IF(B769&lt;=TODAY()+7,"Vence em 7 dias","A vencer")))</f>
        <v/>
      </c>
    </row>
    <row r="770">
      <c r="B770" s="51" t="n"/>
      <c r="C770" s="52" t="n"/>
      <c r="D770" s="52" t="n"/>
      <c r="E770" s="52" t="n"/>
      <c r="F770" s="52" t="n"/>
      <c r="G770" s="52" t="n"/>
      <c r="H770" s="52" t="n"/>
      <c r="I770" s="53" t="n"/>
      <c r="J770" s="54">
        <f>IF(D770="","",IFERROR(INDEX(CatTipo,MATCH(D770,CatNome,0)),"?"))</f>
        <v/>
      </c>
      <c r="K770" s="54">
        <f>IF(D770="","",IFERROR(INDEX(CatGrupo,MATCH(D770,CatNome,0)),"?"))</f>
        <v/>
      </c>
      <c r="L770" s="55">
        <f>IF(J770="Entrada",N(I770),IF(J770="Saída",-N(I770),0))</f>
        <v/>
      </c>
      <c r="M770" s="54">
        <f>IF(B770="",0,IF(H770="Previsto",IF(Visao="Realizado + previsto",1,0),1))</f>
        <v/>
      </c>
      <c r="N770" s="54">
        <f>IF(OR(B770="",H770&lt;&gt;"Previsto"),"",IF(B770&lt;TODAY(),"Atrasado",IF(B770&lt;=TODAY()+7,"Vence em 7 dias","A vencer")))</f>
        <v/>
      </c>
    </row>
    <row r="771">
      <c r="B771" s="51" t="n"/>
      <c r="C771" s="52" t="n"/>
      <c r="D771" s="52" t="n"/>
      <c r="E771" s="52" t="n"/>
      <c r="F771" s="52" t="n"/>
      <c r="G771" s="52" t="n"/>
      <c r="H771" s="52" t="n"/>
      <c r="I771" s="53" t="n"/>
      <c r="J771" s="54">
        <f>IF(D771="","",IFERROR(INDEX(CatTipo,MATCH(D771,CatNome,0)),"?"))</f>
        <v/>
      </c>
      <c r="K771" s="54">
        <f>IF(D771="","",IFERROR(INDEX(CatGrupo,MATCH(D771,CatNome,0)),"?"))</f>
        <v/>
      </c>
      <c r="L771" s="55">
        <f>IF(J771="Entrada",N(I771),IF(J771="Saída",-N(I771),0))</f>
        <v/>
      </c>
      <c r="M771" s="54">
        <f>IF(B771="",0,IF(H771="Previsto",IF(Visao="Realizado + previsto",1,0),1))</f>
        <v/>
      </c>
      <c r="N771" s="54">
        <f>IF(OR(B771="",H771&lt;&gt;"Previsto"),"",IF(B771&lt;TODAY(),"Atrasado",IF(B771&lt;=TODAY()+7,"Vence em 7 dias","A vencer")))</f>
        <v/>
      </c>
    </row>
    <row r="772">
      <c r="B772" s="51" t="n"/>
      <c r="C772" s="52" t="n"/>
      <c r="D772" s="52" t="n"/>
      <c r="E772" s="52" t="n"/>
      <c r="F772" s="52" t="n"/>
      <c r="G772" s="52" t="n"/>
      <c r="H772" s="52" t="n"/>
      <c r="I772" s="53" t="n"/>
      <c r="J772" s="54">
        <f>IF(D772="","",IFERROR(INDEX(CatTipo,MATCH(D772,CatNome,0)),"?"))</f>
        <v/>
      </c>
      <c r="K772" s="54">
        <f>IF(D772="","",IFERROR(INDEX(CatGrupo,MATCH(D772,CatNome,0)),"?"))</f>
        <v/>
      </c>
      <c r="L772" s="55">
        <f>IF(J772="Entrada",N(I772),IF(J772="Saída",-N(I772),0))</f>
        <v/>
      </c>
      <c r="M772" s="54">
        <f>IF(B772="",0,IF(H772="Previsto",IF(Visao="Realizado + previsto",1,0),1))</f>
        <v/>
      </c>
      <c r="N772" s="54">
        <f>IF(OR(B772="",H772&lt;&gt;"Previsto"),"",IF(B772&lt;TODAY(),"Atrasado",IF(B772&lt;=TODAY()+7,"Vence em 7 dias","A vencer")))</f>
        <v/>
      </c>
    </row>
    <row r="773">
      <c r="B773" s="51" t="n"/>
      <c r="C773" s="52" t="n"/>
      <c r="D773" s="52" t="n"/>
      <c r="E773" s="52" t="n"/>
      <c r="F773" s="52" t="n"/>
      <c r="G773" s="52" t="n"/>
      <c r="H773" s="52" t="n"/>
      <c r="I773" s="53" t="n"/>
      <c r="J773" s="54">
        <f>IF(D773="","",IFERROR(INDEX(CatTipo,MATCH(D773,CatNome,0)),"?"))</f>
        <v/>
      </c>
      <c r="K773" s="54">
        <f>IF(D773="","",IFERROR(INDEX(CatGrupo,MATCH(D773,CatNome,0)),"?"))</f>
        <v/>
      </c>
      <c r="L773" s="55">
        <f>IF(J773="Entrada",N(I773),IF(J773="Saída",-N(I773),0))</f>
        <v/>
      </c>
      <c r="M773" s="54">
        <f>IF(B773="",0,IF(H773="Previsto",IF(Visao="Realizado + previsto",1,0),1))</f>
        <v/>
      </c>
      <c r="N773" s="54">
        <f>IF(OR(B773="",H773&lt;&gt;"Previsto"),"",IF(B773&lt;TODAY(),"Atrasado",IF(B773&lt;=TODAY()+7,"Vence em 7 dias","A vencer")))</f>
        <v/>
      </c>
    </row>
    <row r="774">
      <c r="B774" s="51" t="n"/>
      <c r="C774" s="52" t="n"/>
      <c r="D774" s="52" t="n"/>
      <c r="E774" s="52" t="n"/>
      <c r="F774" s="52" t="n"/>
      <c r="G774" s="52" t="n"/>
      <c r="H774" s="52" t="n"/>
      <c r="I774" s="53" t="n"/>
      <c r="J774" s="54">
        <f>IF(D774="","",IFERROR(INDEX(CatTipo,MATCH(D774,CatNome,0)),"?"))</f>
        <v/>
      </c>
      <c r="K774" s="54">
        <f>IF(D774="","",IFERROR(INDEX(CatGrupo,MATCH(D774,CatNome,0)),"?"))</f>
        <v/>
      </c>
      <c r="L774" s="55">
        <f>IF(J774="Entrada",N(I774),IF(J774="Saída",-N(I774),0))</f>
        <v/>
      </c>
      <c r="M774" s="54">
        <f>IF(B774="",0,IF(H774="Previsto",IF(Visao="Realizado + previsto",1,0),1))</f>
        <v/>
      </c>
      <c r="N774" s="54">
        <f>IF(OR(B774="",H774&lt;&gt;"Previsto"),"",IF(B774&lt;TODAY(),"Atrasado",IF(B774&lt;=TODAY()+7,"Vence em 7 dias","A vencer")))</f>
        <v/>
      </c>
    </row>
    <row r="775">
      <c r="B775" s="51" t="n"/>
      <c r="C775" s="52" t="n"/>
      <c r="D775" s="52" t="n"/>
      <c r="E775" s="52" t="n"/>
      <c r="F775" s="52" t="n"/>
      <c r="G775" s="52" t="n"/>
      <c r="H775" s="52" t="n"/>
      <c r="I775" s="53" t="n"/>
      <c r="J775" s="54">
        <f>IF(D775="","",IFERROR(INDEX(CatTipo,MATCH(D775,CatNome,0)),"?"))</f>
        <v/>
      </c>
      <c r="K775" s="54">
        <f>IF(D775="","",IFERROR(INDEX(CatGrupo,MATCH(D775,CatNome,0)),"?"))</f>
        <v/>
      </c>
      <c r="L775" s="55">
        <f>IF(J775="Entrada",N(I775),IF(J775="Saída",-N(I775),0))</f>
        <v/>
      </c>
      <c r="M775" s="54">
        <f>IF(B775="",0,IF(H775="Previsto",IF(Visao="Realizado + previsto",1,0),1))</f>
        <v/>
      </c>
      <c r="N775" s="54">
        <f>IF(OR(B775="",H775&lt;&gt;"Previsto"),"",IF(B775&lt;TODAY(),"Atrasado",IF(B775&lt;=TODAY()+7,"Vence em 7 dias","A vencer")))</f>
        <v/>
      </c>
    </row>
    <row r="776">
      <c r="B776" s="51" t="n"/>
      <c r="C776" s="52" t="n"/>
      <c r="D776" s="52" t="n"/>
      <c r="E776" s="52" t="n"/>
      <c r="F776" s="52" t="n"/>
      <c r="G776" s="52" t="n"/>
      <c r="H776" s="52" t="n"/>
      <c r="I776" s="53" t="n"/>
      <c r="J776" s="54">
        <f>IF(D776="","",IFERROR(INDEX(CatTipo,MATCH(D776,CatNome,0)),"?"))</f>
        <v/>
      </c>
      <c r="K776" s="54">
        <f>IF(D776="","",IFERROR(INDEX(CatGrupo,MATCH(D776,CatNome,0)),"?"))</f>
        <v/>
      </c>
      <c r="L776" s="55">
        <f>IF(J776="Entrada",N(I776),IF(J776="Saída",-N(I776),0))</f>
        <v/>
      </c>
      <c r="M776" s="54">
        <f>IF(B776="",0,IF(H776="Previsto",IF(Visao="Realizado + previsto",1,0),1))</f>
        <v/>
      </c>
      <c r="N776" s="54">
        <f>IF(OR(B776="",H776&lt;&gt;"Previsto"),"",IF(B776&lt;TODAY(),"Atrasado",IF(B776&lt;=TODAY()+7,"Vence em 7 dias","A vencer")))</f>
        <v/>
      </c>
    </row>
    <row r="777">
      <c r="B777" s="51" t="n"/>
      <c r="C777" s="52" t="n"/>
      <c r="D777" s="52" t="n"/>
      <c r="E777" s="52" t="n"/>
      <c r="F777" s="52" t="n"/>
      <c r="G777" s="52" t="n"/>
      <c r="H777" s="52" t="n"/>
      <c r="I777" s="53" t="n"/>
      <c r="J777" s="54">
        <f>IF(D777="","",IFERROR(INDEX(CatTipo,MATCH(D777,CatNome,0)),"?"))</f>
        <v/>
      </c>
      <c r="K777" s="54">
        <f>IF(D777="","",IFERROR(INDEX(CatGrupo,MATCH(D777,CatNome,0)),"?"))</f>
        <v/>
      </c>
      <c r="L777" s="55">
        <f>IF(J777="Entrada",N(I777),IF(J777="Saída",-N(I777),0))</f>
        <v/>
      </c>
      <c r="M777" s="54">
        <f>IF(B777="",0,IF(H777="Previsto",IF(Visao="Realizado + previsto",1,0),1))</f>
        <v/>
      </c>
      <c r="N777" s="54">
        <f>IF(OR(B777="",H777&lt;&gt;"Previsto"),"",IF(B777&lt;TODAY(),"Atrasado",IF(B777&lt;=TODAY()+7,"Vence em 7 dias","A vencer")))</f>
        <v/>
      </c>
    </row>
    <row r="778">
      <c r="B778" s="51" t="n"/>
      <c r="C778" s="52" t="n"/>
      <c r="D778" s="52" t="n"/>
      <c r="E778" s="52" t="n"/>
      <c r="F778" s="52" t="n"/>
      <c r="G778" s="52" t="n"/>
      <c r="H778" s="52" t="n"/>
      <c r="I778" s="53" t="n"/>
      <c r="J778" s="54">
        <f>IF(D778="","",IFERROR(INDEX(CatTipo,MATCH(D778,CatNome,0)),"?"))</f>
        <v/>
      </c>
      <c r="K778" s="54">
        <f>IF(D778="","",IFERROR(INDEX(CatGrupo,MATCH(D778,CatNome,0)),"?"))</f>
        <v/>
      </c>
      <c r="L778" s="55">
        <f>IF(J778="Entrada",N(I778),IF(J778="Saída",-N(I778),0))</f>
        <v/>
      </c>
      <c r="M778" s="54">
        <f>IF(B778="",0,IF(H778="Previsto",IF(Visao="Realizado + previsto",1,0),1))</f>
        <v/>
      </c>
      <c r="N778" s="54">
        <f>IF(OR(B778="",H778&lt;&gt;"Previsto"),"",IF(B778&lt;TODAY(),"Atrasado",IF(B778&lt;=TODAY()+7,"Vence em 7 dias","A vencer")))</f>
        <v/>
      </c>
    </row>
    <row r="779">
      <c r="B779" s="51" t="n"/>
      <c r="C779" s="52" t="n"/>
      <c r="D779" s="52" t="n"/>
      <c r="E779" s="52" t="n"/>
      <c r="F779" s="52" t="n"/>
      <c r="G779" s="52" t="n"/>
      <c r="H779" s="52" t="n"/>
      <c r="I779" s="53" t="n"/>
      <c r="J779" s="54">
        <f>IF(D779="","",IFERROR(INDEX(CatTipo,MATCH(D779,CatNome,0)),"?"))</f>
        <v/>
      </c>
      <c r="K779" s="54">
        <f>IF(D779="","",IFERROR(INDEX(CatGrupo,MATCH(D779,CatNome,0)),"?"))</f>
        <v/>
      </c>
      <c r="L779" s="55">
        <f>IF(J779="Entrada",N(I779),IF(J779="Saída",-N(I779),0))</f>
        <v/>
      </c>
      <c r="M779" s="54">
        <f>IF(B779="",0,IF(H779="Previsto",IF(Visao="Realizado + previsto",1,0),1))</f>
        <v/>
      </c>
      <c r="N779" s="54">
        <f>IF(OR(B779="",H779&lt;&gt;"Previsto"),"",IF(B779&lt;TODAY(),"Atrasado",IF(B779&lt;=TODAY()+7,"Vence em 7 dias","A vencer")))</f>
        <v/>
      </c>
    </row>
    <row r="780">
      <c r="B780" s="51" t="n"/>
      <c r="C780" s="52" t="n"/>
      <c r="D780" s="52" t="n"/>
      <c r="E780" s="52" t="n"/>
      <c r="F780" s="52" t="n"/>
      <c r="G780" s="52" t="n"/>
      <c r="H780" s="52" t="n"/>
      <c r="I780" s="53" t="n"/>
      <c r="J780" s="54">
        <f>IF(D780="","",IFERROR(INDEX(CatTipo,MATCH(D780,CatNome,0)),"?"))</f>
        <v/>
      </c>
      <c r="K780" s="54">
        <f>IF(D780="","",IFERROR(INDEX(CatGrupo,MATCH(D780,CatNome,0)),"?"))</f>
        <v/>
      </c>
      <c r="L780" s="55">
        <f>IF(J780="Entrada",N(I780),IF(J780="Saída",-N(I780),0))</f>
        <v/>
      </c>
      <c r="M780" s="54">
        <f>IF(B780="",0,IF(H780="Previsto",IF(Visao="Realizado + previsto",1,0),1))</f>
        <v/>
      </c>
      <c r="N780" s="54">
        <f>IF(OR(B780="",H780&lt;&gt;"Previsto"),"",IF(B780&lt;TODAY(),"Atrasado",IF(B780&lt;=TODAY()+7,"Vence em 7 dias","A vencer")))</f>
        <v/>
      </c>
    </row>
    <row r="781">
      <c r="B781" s="51" t="n"/>
      <c r="C781" s="52" t="n"/>
      <c r="D781" s="52" t="n"/>
      <c r="E781" s="52" t="n"/>
      <c r="F781" s="52" t="n"/>
      <c r="G781" s="52" t="n"/>
      <c r="H781" s="52" t="n"/>
      <c r="I781" s="53" t="n"/>
      <c r="J781" s="54">
        <f>IF(D781="","",IFERROR(INDEX(CatTipo,MATCH(D781,CatNome,0)),"?"))</f>
        <v/>
      </c>
      <c r="K781" s="54">
        <f>IF(D781="","",IFERROR(INDEX(CatGrupo,MATCH(D781,CatNome,0)),"?"))</f>
        <v/>
      </c>
      <c r="L781" s="55">
        <f>IF(J781="Entrada",N(I781),IF(J781="Saída",-N(I781),0))</f>
        <v/>
      </c>
      <c r="M781" s="54">
        <f>IF(B781="",0,IF(H781="Previsto",IF(Visao="Realizado + previsto",1,0),1))</f>
        <v/>
      </c>
      <c r="N781" s="54">
        <f>IF(OR(B781="",H781&lt;&gt;"Previsto"),"",IF(B781&lt;TODAY(),"Atrasado",IF(B781&lt;=TODAY()+7,"Vence em 7 dias","A vencer")))</f>
        <v/>
      </c>
    </row>
    <row r="782">
      <c r="B782" s="51" t="n"/>
      <c r="C782" s="52" t="n"/>
      <c r="D782" s="52" t="n"/>
      <c r="E782" s="52" t="n"/>
      <c r="F782" s="52" t="n"/>
      <c r="G782" s="52" t="n"/>
      <c r="H782" s="52" t="n"/>
      <c r="I782" s="53" t="n"/>
      <c r="J782" s="54">
        <f>IF(D782="","",IFERROR(INDEX(CatTipo,MATCH(D782,CatNome,0)),"?"))</f>
        <v/>
      </c>
      <c r="K782" s="54">
        <f>IF(D782="","",IFERROR(INDEX(CatGrupo,MATCH(D782,CatNome,0)),"?"))</f>
        <v/>
      </c>
      <c r="L782" s="55">
        <f>IF(J782="Entrada",N(I782),IF(J782="Saída",-N(I782),0))</f>
        <v/>
      </c>
      <c r="M782" s="54">
        <f>IF(B782="",0,IF(H782="Previsto",IF(Visao="Realizado + previsto",1,0),1))</f>
        <v/>
      </c>
      <c r="N782" s="54">
        <f>IF(OR(B782="",H782&lt;&gt;"Previsto"),"",IF(B782&lt;TODAY(),"Atrasado",IF(B782&lt;=TODAY()+7,"Vence em 7 dias","A vencer")))</f>
        <v/>
      </c>
    </row>
    <row r="783">
      <c r="B783" s="51" t="n"/>
      <c r="C783" s="52" t="n"/>
      <c r="D783" s="52" t="n"/>
      <c r="E783" s="52" t="n"/>
      <c r="F783" s="52" t="n"/>
      <c r="G783" s="52" t="n"/>
      <c r="H783" s="52" t="n"/>
      <c r="I783" s="53" t="n"/>
      <c r="J783" s="54">
        <f>IF(D783="","",IFERROR(INDEX(CatTipo,MATCH(D783,CatNome,0)),"?"))</f>
        <v/>
      </c>
      <c r="K783" s="54">
        <f>IF(D783="","",IFERROR(INDEX(CatGrupo,MATCH(D783,CatNome,0)),"?"))</f>
        <v/>
      </c>
      <c r="L783" s="55">
        <f>IF(J783="Entrada",N(I783),IF(J783="Saída",-N(I783),0))</f>
        <v/>
      </c>
      <c r="M783" s="54">
        <f>IF(B783="",0,IF(H783="Previsto",IF(Visao="Realizado + previsto",1,0),1))</f>
        <v/>
      </c>
      <c r="N783" s="54">
        <f>IF(OR(B783="",H783&lt;&gt;"Previsto"),"",IF(B783&lt;TODAY(),"Atrasado",IF(B783&lt;=TODAY()+7,"Vence em 7 dias","A vencer")))</f>
        <v/>
      </c>
    </row>
    <row r="784">
      <c r="B784" s="51" t="n"/>
      <c r="C784" s="52" t="n"/>
      <c r="D784" s="52" t="n"/>
      <c r="E784" s="52" t="n"/>
      <c r="F784" s="52" t="n"/>
      <c r="G784" s="52" t="n"/>
      <c r="H784" s="52" t="n"/>
      <c r="I784" s="53" t="n"/>
      <c r="J784" s="54">
        <f>IF(D784="","",IFERROR(INDEX(CatTipo,MATCH(D784,CatNome,0)),"?"))</f>
        <v/>
      </c>
      <c r="K784" s="54">
        <f>IF(D784="","",IFERROR(INDEX(CatGrupo,MATCH(D784,CatNome,0)),"?"))</f>
        <v/>
      </c>
      <c r="L784" s="55">
        <f>IF(J784="Entrada",N(I784),IF(J784="Saída",-N(I784),0))</f>
        <v/>
      </c>
      <c r="M784" s="54">
        <f>IF(B784="",0,IF(H784="Previsto",IF(Visao="Realizado + previsto",1,0),1))</f>
        <v/>
      </c>
      <c r="N784" s="54">
        <f>IF(OR(B784="",H784&lt;&gt;"Previsto"),"",IF(B784&lt;TODAY(),"Atrasado",IF(B784&lt;=TODAY()+7,"Vence em 7 dias","A vencer")))</f>
        <v/>
      </c>
    </row>
    <row r="785">
      <c r="B785" s="51" t="n"/>
      <c r="C785" s="52" t="n"/>
      <c r="D785" s="52" t="n"/>
      <c r="E785" s="52" t="n"/>
      <c r="F785" s="52" t="n"/>
      <c r="G785" s="52" t="n"/>
      <c r="H785" s="52" t="n"/>
      <c r="I785" s="53" t="n"/>
      <c r="J785" s="54">
        <f>IF(D785="","",IFERROR(INDEX(CatTipo,MATCH(D785,CatNome,0)),"?"))</f>
        <v/>
      </c>
      <c r="K785" s="54">
        <f>IF(D785="","",IFERROR(INDEX(CatGrupo,MATCH(D785,CatNome,0)),"?"))</f>
        <v/>
      </c>
      <c r="L785" s="55">
        <f>IF(J785="Entrada",N(I785),IF(J785="Saída",-N(I785),0))</f>
        <v/>
      </c>
      <c r="M785" s="54">
        <f>IF(B785="",0,IF(H785="Previsto",IF(Visao="Realizado + previsto",1,0),1))</f>
        <v/>
      </c>
      <c r="N785" s="54">
        <f>IF(OR(B785="",H785&lt;&gt;"Previsto"),"",IF(B785&lt;TODAY(),"Atrasado",IF(B785&lt;=TODAY()+7,"Vence em 7 dias","A vencer")))</f>
        <v/>
      </c>
    </row>
    <row r="786">
      <c r="B786" s="51" t="n"/>
      <c r="C786" s="52" t="n"/>
      <c r="D786" s="52" t="n"/>
      <c r="E786" s="52" t="n"/>
      <c r="F786" s="52" t="n"/>
      <c r="G786" s="52" t="n"/>
      <c r="H786" s="52" t="n"/>
      <c r="I786" s="53" t="n"/>
      <c r="J786" s="54">
        <f>IF(D786="","",IFERROR(INDEX(CatTipo,MATCH(D786,CatNome,0)),"?"))</f>
        <v/>
      </c>
      <c r="K786" s="54">
        <f>IF(D786="","",IFERROR(INDEX(CatGrupo,MATCH(D786,CatNome,0)),"?"))</f>
        <v/>
      </c>
      <c r="L786" s="55">
        <f>IF(J786="Entrada",N(I786),IF(J786="Saída",-N(I786),0))</f>
        <v/>
      </c>
      <c r="M786" s="54">
        <f>IF(B786="",0,IF(H786="Previsto",IF(Visao="Realizado + previsto",1,0),1))</f>
        <v/>
      </c>
      <c r="N786" s="54">
        <f>IF(OR(B786="",H786&lt;&gt;"Previsto"),"",IF(B786&lt;TODAY(),"Atrasado",IF(B786&lt;=TODAY()+7,"Vence em 7 dias","A vencer")))</f>
        <v/>
      </c>
    </row>
    <row r="787">
      <c r="B787" s="51" t="n"/>
      <c r="C787" s="52" t="n"/>
      <c r="D787" s="52" t="n"/>
      <c r="E787" s="52" t="n"/>
      <c r="F787" s="52" t="n"/>
      <c r="G787" s="52" t="n"/>
      <c r="H787" s="52" t="n"/>
      <c r="I787" s="53" t="n"/>
      <c r="J787" s="54">
        <f>IF(D787="","",IFERROR(INDEX(CatTipo,MATCH(D787,CatNome,0)),"?"))</f>
        <v/>
      </c>
      <c r="K787" s="54">
        <f>IF(D787="","",IFERROR(INDEX(CatGrupo,MATCH(D787,CatNome,0)),"?"))</f>
        <v/>
      </c>
      <c r="L787" s="55">
        <f>IF(J787="Entrada",N(I787),IF(J787="Saída",-N(I787),0))</f>
        <v/>
      </c>
      <c r="M787" s="54">
        <f>IF(B787="",0,IF(H787="Previsto",IF(Visao="Realizado + previsto",1,0),1))</f>
        <v/>
      </c>
      <c r="N787" s="54">
        <f>IF(OR(B787="",H787&lt;&gt;"Previsto"),"",IF(B787&lt;TODAY(),"Atrasado",IF(B787&lt;=TODAY()+7,"Vence em 7 dias","A vencer")))</f>
        <v/>
      </c>
    </row>
    <row r="788">
      <c r="B788" s="51" t="n"/>
      <c r="C788" s="52" t="n"/>
      <c r="D788" s="52" t="n"/>
      <c r="E788" s="52" t="n"/>
      <c r="F788" s="52" t="n"/>
      <c r="G788" s="52" t="n"/>
      <c r="H788" s="52" t="n"/>
      <c r="I788" s="53" t="n"/>
      <c r="J788" s="54">
        <f>IF(D788="","",IFERROR(INDEX(CatTipo,MATCH(D788,CatNome,0)),"?"))</f>
        <v/>
      </c>
      <c r="K788" s="54">
        <f>IF(D788="","",IFERROR(INDEX(CatGrupo,MATCH(D788,CatNome,0)),"?"))</f>
        <v/>
      </c>
      <c r="L788" s="55">
        <f>IF(J788="Entrada",N(I788),IF(J788="Saída",-N(I788),0))</f>
        <v/>
      </c>
      <c r="M788" s="54">
        <f>IF(B788="",0,IF(H788="Previsto",IF(Visao="Realizado + previsto",1,0),1))</f>
        <v/>
      </c>
      <c r="N788" s="54">
        <f>IF(OR(B788="",H788&lt;&gt;"Previsto"),"",IF(B788&lt;TODAY(),"Atrasado",IF(B788&lt;=TODAY()+7,"Vence em 7 dias","A vencer")))</f>
        <v/>
      </c>
    </row>
    <row r="789">
      <c r="B789" s="51" t="n"/>
      <c r="C789" s="52" t="n"/>
      <c r="D789" s="52" t="n"/>
      <c r="E789" s="52" t="n"/>
      <c r="F789" s="52" t="n"/>
      <c r="G789" s="52" t="n"/>
      <c r="H789" s="52" t="n"/>
      <c r="I789" s="53" t="n"/>
      <c r="J789" s="54">
        <f>IF(D789="","",IFERROR(INDEX(CatTipo,MATCH(D789,CatNome,0)),"?"))</f>
        <v/>
      </c>
      <c r="K789" s="54">
        <f>IF(D789="","",IFERROR(INDEX(CatGrupo,MATCH(D789,CatNome,0)),"?"))</f>
        <v/>
      </c>
      <c r="L789" s="55">
        <f>IF(J789="Entrada",N(I789),IF(J789="Saída",-N(I789),0))</f>
        <v/>
      </c>
      <c r="M789" s="54">
        <f>IF(B789="",0,IF(H789="Previsto",IF(Visao="Realizado + previsto",1,0),1))</f>
        <v/>
      </c>
      <c r="N789" s="54">
        <f>IF(OR(B789="",H789&lt;&gt;"Previsto"),"",IF(B789&lt;TODAY(),"Atrasado",IF(B789&lt;=TODAY()+7,"Vence em 7 dias","A vencer")))</f>
        <v/>
      </c>
    </row>
    <row r="790">
      <c r="B790" s="51" t="n"/>
      <c r="C790" s="52" t="n"/>
      <c r="D790" s="52" t="n"/>
      <c r="E790" s="52" t="n"/>
      <c r="F790" s="52" t="n"/>
      <c r="G790" s="52" t="n"/>
      <c r="H790" s="52" t="n"/>
      <c r="I790" s="53" t="n"/>
      <c r="J790" s="54">
        <f>IF(D790="","",IFERROR(INDEX(CatTipo,MATCH(D790,CatNome,0)),"?"))</f>
        <v/>
      </c>
      <c r="K790" s="54">
        <f>IF(D790="","",IFERROR(INDEX(CatGrupo,MATCH(D790,CatNome,0)),"?"))</f>
        <v/>
      </c>
      <c r="L790" s="55">
        <f>IF(J790="Entrada",N(I790),IF(J790="Saída",-N(I790),0))</f>
        <v/>
      </c>
      <c r="M790" s="54">
        <f>IF(B790="",0,IF(H790="Previsto",IF(Visao="Realizado + previsto",1,0),1))</f>
        <v/>
      </c>
      <c r="N790" s="54">
        <f>IF(OR(B790="",H790&lt;&gt;"Previsto"),"",IF(B790&lt;TODAY(),"Atrasado",IF(B790&lt;=TODAY()+7,"Vence em 7 dias","A vencer")))</f>
        <v/>
      </c>
    </row>
    <row r="791">
      <c r="B791" s="51" t="n"/>
      <c r="C791" s="52" t="n"/>
      <c r="D791" s="52" t="n"/>
      <c r="E791" s="52" t="n"/>
      <c r="F791" s="52" t="n"/>
      <c r="G791" s="52" t="n"/>
      <c r="H791" s="52" t="n"/>
      <c r="I791" s="53" t="n"/>
      <c r="J791" s="54">
        <f>IF(D791="","",IFERROR(INDEX(CatTipo,MATCH(D791,CatNome,0)),"?"))</f>
        <v/>
      </c>
      <c r="K791" s="54">
        <f>IF(D791="","",IFERROR(INDEX(CatGrupo,MATCH(D791,CatNome,0)),"?"))</f>
        <v/>
      </c>
      <c r="L791" s="55">
        <f>IF(J791="Entrada",N(I791),IF(J791="Saída",-N(I791),0))</f>
        <v/>
      </c>
      <c r="M791" s="54">
        <f>IF(B791="",0,IF(H791="Previsto",IF(Visao="Realizado + previsto",1,0),1))</f>
        <v/>
      </c>
      <c r="N791" s="54">
        <f>IF(OR(B791="",H791&lt;&gt;"Previsto"),"",IF(B791&lt;TODAY(),"Atrasado",IF(B791&lt;=TODAY()+7,"Vence em 7 dias","A vencer")))</f>
        <v/>
      </c>
    </row>
    <row r="792">
      <c r="B792" s="51" t="n"/>
      <c r="C792" s="52" t="n"/>
      <c r="D792" s="52" t="n"/>
      <c r="E792" s="52" t="n"/>
      <c r="F792" s="52" t="n"/>
      <c r="G792" s="52" t="n"/>
      <c r="H792" s="52" t="n"/>
      <c r="I792" s="53" t="n"/>
      <c r="J792" s="54">
        <f>IF(D792="","",IFERROR(INDEX(CatTipo,MATCH(D792,CatNome,0)),"?"))</f>
        <v/>
      </c>
      <c r="K792" s="54">
        <f>IF(D792="","",IFERROR(INDEX(CatGrupo,MATCH(D792,CatNome,0)),"?"))</f>
        <v/>
      </c>
      <c r="L792" s="55">
        <f>IF(J792="Entrada",N(I792),IF(J792="Saída",-N(I792),0))</f>
        <v/>
      </c>
      <c r="M792" s="54">
        <f>IF(B792="",0,IF(H792="Previsto",IF(Visao="Realizado + previsto",1,0),1))</f>
        <v/>
      </c>
      <c r="N792" s="54">
        <f>IF(OR(B792="",H792&lt;&gt;"Previsto"),"",IF(B792&lt;TODAY(),"Atrasado",IF(B792&lt;=TODAY()+7,"Vence em 7 dias","A vencer")))</f>
        <v/>
      </c>
    </row>
    <row r="793">
      <c r="B793" s="51" t="n"/>
      <c r="C793" s="52" t="n"/>
      <c r="D793" s="52" t="n"/>
      <c r="E793" s="52" t="n"/>
      <c r="F793" s="52" t="n"/>
      <c r="G793" s="52" t="n"/>
      <c r="H793" s="52" t="n"/>
      <c r="I793" s="53" t="n"/>
      <c r="J793" s="54">
        <f>IF(D793="","",IFERROR(INDEX(CatTipo,MATCH(D793,CatNome,0)),"?"))</f>
        <v/>
      </c>
      <c r="K793" s="54">
        <f>IF(D793="","",IFERROR(INDEX(CatGrupo,MATCH(D793,CatNome,0)),"?"))</f>
        <v/>
      </c>
      <c r="L793" s="55">
        <f>IF(J793="Entrada",N(I793),IF(J793="Saída",-N(I793),0))</f>
        <v/>
      </c>
      <c r="M793" s="54">
        <f>IF(B793="",0,IF(H793="Previsto",IF(Visao="Realizado + previsto",1,0),1))</f>
        <v/>
      </c>
      <c r="N793" s="54">
        <f>IF(OR(B793="",H793&lt;&gt;"Previsto"),"",IF(B793&lt;TODAY(),"Atrasado",IF(B793&lt;=TODAY()+7,"Vence em 7 dias","A vencer")))</f>
        <v/>
      </c>
    </row>
    <row r="794">
      <c r="B794" s="51" t="n"/>
      <c r="C794" s="52" t="n"/>
      <c r="D794" s="52" t="n"/>
      <c r="E794" s="52" t="n"/>
      <c r="F794" s="52" t="n"/>
      <c r="G794" s="52" t="n"/>
      <c r="H794" s="52" t="n"/>
      <c r="I794" s="53" t="n"/>
      <c r="J794" s="54">
        <f>IF(D794="","",IFERROR(INDEX(CatTipo,MATCH(D794,CatNome,0)),"?"))</f>
        <v/>
      </c>
      <c r="K794" s="54">
        <f>IF(D794="","",IFERROR(INDEX(CatGrupo,MATCH(D794,CatNome,0)),"?"))</f>
        <v/>
      </c>
      <c r="L794" s="55">
        <f>IF(J794="Entrada",N(I794),IF(J794="Saída",-N(I794),0))</f>
        <v/>
      </c>
      <c r="M794" s="54">
        <f>IF(B794="",0,IF(H794="Previsto",IF(Visao="Realizado + previsto",1,0),1))</f>
        <v/>
      </c>
      <c r="N794" s="54">
        <f>IF(OR(B794="",H794&lt;&gt;"Previsto"),"",IF(B794&lt;TODAY(),"Atrasado",IF(B794&lt;=TODAY()+7,"Vence em 7 dias","A vencer")))</f>
        <v/>
      </c>
    </row>
    <row r="795">
      <c r="B795" s="51" t="n"/>
      <c r="C795" s="52" t="n"/>
      <c r="D795" s="52" t="n"/>
      <c r="E795" s="52" t="n"/>
      <c r="F795" s="52" t="n"/>
      <c r="G795" s="52" t="n"/>
      <c r="H795" s="52" t="n"/>
      <c r="I795" s="53" t="n"/>
      <c r="J795" s="54">
        <f>IF(D795="","",IFERROR(INDEX(CatTipo,MATCH(D795,CatNome,0)),"?"))</f>
        <v/>
      </c>
      <c r="K795" s="54">
        <f>IF(D795="","",IFERROR(INDEX(CatGrupo,MATCH(D795,CatNome,0)),"?"))</f>
        <v/>
      </c>
      <c r="L795" s="55">
        <f>IF(J795="Entrada",N(I795),IF(J795="Saída",-N(I795),0))</f>
        <v/>
      </c>
      <c r="M795" s="54">
        <f>IF(B795="",0,IF(H795="Previsto",IF(Visao="Realizado + previsto",1,0),1))</f>
        <v/>
      </c>
      <c r="N795" s="54">
        <f>IF(OR(B795="",H795&lt;&gt;"Previsto"),"",IF(B795&lt;TODAY(),"Atrasado",IF(B795&lt;=TODAY()+7,"Vence em 7 dias","A vencer")))</f>
        <v/>
      </c>
    </row>
    <row r="796">
      <c r="B796" s="51" t="n"/>
      <c r="C796" s="52" t="n"/>
      <c r="D796" s="52" t="n"/>
      <c r="E796" s="52" t="n"/>
      <c r="F796" s="52" t="n"/>
      <c r="G796" s="52" t="n"/>
      <c r="H796" s="52" t="n"/>
      <c r="I796" s="53" t="n"/>
      <c r="J796" s="54">
        <f>IF(D796="","",IFERROR(INDEX(CatTipo,MATCH(D796,CatNome,0)),"?"))</f>
        <v/>
      </c>
      <c r="K796" s="54">
        <f>IF(D796="","",IFERROR(INDEX(CatGrupo,MATCH(D796,CatNome,0)),"?"))</f>
        <v/>
      </c>
      <c r="L796" s="55">
        <f>IF(J796="Entrada",N(I796),IF(J796="Saída",-N(I796),0))</f>
        <v/>
      </c>
      <c r="M796" s="54">
        <f>IF(B796="",0,IF(H796="Previsto",IF(Visao="Realizado + previsto",1,0),1))</f>
        <v/>
      </c>
      <c r="N796" s="54">
        <f>IF(OR(B796="",H796&lt;&gt;"Previsto"),"",IF(B796&lt;TODAY(),"Atrasado",IF(B796&lt;=TODAY()+7,"Vence em 7 dias","A vencer")))</f>
        <v/>
      </c>
    </row>
    <row r="797">
      <c r="B797" s="51" t="n"/>
      <c r="C797" s="52" t="n"/>
      <c r="D797" s="52" t="n"/>
      <c r="E797" s="52" t="n"/>
      <c r="F797" s="52" t="n"/>
      <c r="G797" s="52" t="n"/>
      <c r="H797" s="52" t="n"/>
      <c r="I797" s="53" t="n"/>
      <c r="J797" s="54">
        <f>IF(D797="","",IFERROR(INDEX(CatTipo,MATCH(D797,CatNome,0)),"?"))</f>
        <v/>
      </c>
      <c r="K797" s="54">
        <f>IF(D797="","",IFERROR(INDEX(CatGrupo,MATCH(D797,CatNome,0)),"?"))</f>
        <v/>
      </c>
      <c r="L797" s="55">
        <f>IF(J797="Entrada",N(I797),IF(J797="Saída",-N(I797),0))</f>
        <v/>
      </c>
      <c r="M797" s="54">
        <f>IF(B797="",0,IF(H797="Previsto",IF(Visao="Realizado + previsto",1,0),1))</f>
        <v/>
      </c>
      <c r="N797" s="54">
        <f>IF(OR(B797="",H797&lt;&gt;"Previsto"),"",IF(B797&lt;TODAY(),"Atrasado",IF(B797&lt;=TODAY()+7,"Vence em 7 dias","A vencer")))</f>
        <v/>
      </c>
    </row>
    <row r="798">
      <c r="B798" s="51" t="n"/>
      <c r="C798" s="52" t="n"/>
      <c r="D798" s="52" t="n"/>
      <c r="E798" s="52" t="n"/>
      <c r="F798" s="52" t="n"/>
      <c r="G798" s="52" t="n"/>
      <c r="H798" s="52" t="n"/>
      <c r="I798" s="53" t="n"/>
      <c r="J798" s="54">
        <f>IF(D798="","",IFERROR(INDEX(CatTipo,MATCH(D798,CatNome,0)),"?"))</f>
        <v/>
      </c>
      <c r="K798" s="54">
        <f>IF(D798="","",IFERROR(INDEX(CatGrupo,MATCH(D798,CatNome,0)),"?"))</f>
        <v/>
      </c>
      <c r="L798" s="55">
        <f>IF(J798="Entrada",N(I798),IF(J798="Saída",-N(I798),0))</f>
        <v/>
      </c>
      <c r="M798" s="54">
        <f>IF(B798="",0,IF(H798="Previsto",IF(Visao="Realizado + previsto",1,0),1))</f>
        <v/>
      </c>
      <c r="N798" s="54">
        <f>IF(OR(B798="",H798&lt;&gt;"Previsto"),"",IF(B798&lt;TODAY(),"Atrasado",IF(B798&lt;=TODAY()+7,"Vence em 7 dias","A vencer")))</f>
        <v/>
      </c>
    </row>
    <row r="799">
      <c r="B799" s="51" t="n"/>
      <c r="C799" s="52" t="n"/>
      <c r="D799" s="52" t="n"/>
      <c r="E799" s="52" t="n"/>
      <c r="F799" s="52" t="n"/>
      <c r="G799" s="52" t="n"/>
      <c r="H799" s="52" t="n"/>
      <c r="I799" s="53" t="n"/>
      <c r="J799" s="54">
        <f>IF(D799="","",IFERROR(INDEX(CatTipo,MATCH(D799,CatNome,0)),"?"))</f>
        <v/>
      </c>
      <c r="K799" s="54">
        <f>IF(D799="","",IFERROR(INDEX(CatGrupo,MATCH(D799,CatNome,0)),"?"))</f>
        <v/>
      </c>
      <c r="L799" s="55">
        <f>IF(J799="Entrada",N(I799),IF(J799="Saída",-N(I799),0))</f>
        <v/>
      </c>
      <c r="M799" s="54">
        <f>IF(B799="",0,IF(H799="Previsto",IF(Visao="Realizado + previsto",1,0),1))</f>
        <v/>
      </c>
      <c r="N799" s="54">
        <f>IF(OR(B799="",H799&lt;&gt;"Previsto"),"",IF(B799&lt;TODAY(),"Atrasado",IF(B799&lt;=TODAY()+7,"Vence em 7 dias","A vencer")))</f>
        <v/>
      </c>
    </row>
    <row r="800">
      <c r="B800" s="51" t="n"/>
      <c r="C800" s="52" t="n"/>
      <c r="D800" s="52" t="n"/>
      <c r="E800" s="52" t="n"/>
      <c r="F800" s="52" t="n"/>
      <c r="G800" s="52" t="n"/>
      <c r="H800" s="52" t="n"/>
      <c r="I800" s="53" t="n"/>
      <c r="J800" s="54">
        <f>IF(D800="","",IFERROR(INDEX(CatTipo,MATCH(D800,CatNome,0)),"?"))</f>
        <v/>
      </c>
      <c r="K800" s="54">
        <f>IF(D800="","",IFERROR(INDEX(CatGrupo,MATCH(D800,CatNome,0)),"?"))</f>
        <v/>
      </c>
      <c r="L800" s="55">
        <f>IF(J800="Entrada",N(I800),IF(J800="Saída",-N(I800),0))</f>
        <v/>
      </c>
      <c r="M800" s="54">
        <f>IF(B800="",0,IF(H800="Previsto",IF(Visao="Realizado + previsto",1,0),1))</f>
        <v/>
      </c>
      <c r="N800" s="54">
        <f>IF(OR(B800="",H800&lt;&gt;"Previsto"),"",IF(B800&lt;TODAY(),"Atrasado",IF(B800&lt;=TODAY()+7,"Vence em 7 dias","A vencer")))</f>
        <v/>
      </c>
    </row>
    <row r="801">
      <c r="B801" s="51" t="n"/>
      <c r="C801" s="52" t="n"/>
      <c r="D801" s="52" t="n"/>
      <c r="E801" s="52" t="n"/>
      <c r="F801" s="52" t="n"/>
      <c r="G801" s="52" t="n"/>
      <c r="H801" s="52" t="n"/>
      <c r="I801" s="53" t="n"/>
      <c r="J801" s="54">
        <f>IF(D801="","",IFERROR(INDEX(CatTipo,MATCH(D801,CatNome,0)),"?"))</f>
        <v/>
      </c>
      <c r="K801" s="54">
        <f>IF(D801="","",IFERROR(INDEX(CatGrupo,MATCH(D801,CatNome,0)),"?"))</f>
        <v/>
      </c>
      <c r="L801" s="55">
        <f>IF(J801="Entrada",N(I801),IF(J801="Saída",-N(I801),0))</f>
        <v/>
      </c>
      <c r="M801" s="54">
        <f>IF(B801="",0,IF(H801="Previsto",IF(Visao="Realizado + previsto",1,0),1))</f>
        <v/>
      </c>
      <c r="N801" s="54">
        <f>IF(OR(B801="",H801&lt;&gt;"Previsto"),"",IF(B801&lt;TODAY(),"Atrasado",IF(B801&lt;=TODAY()+7,"Vence em 7 dias","A vencer")))</f>
        <v/>
      </c>
    </row>
    <row r="802">
      <c r="B802" s="51" t="n"/>
      <c r="C802" s="52" t="n"/>
      <c r="D802" s="52" t="n"/>
      <c r="E802" s="52" t="n"/>
      <c r="F802" s="52" t="n"/>
      <c r="G802" s="52" t="n"/>
      <c r="H802" s="52" t="n"/>
      <c r="I802" s="53" t="n"/>
      <c r="J802" s="54">
        <f>IF(D802="","",IFERROR(INDEX(CatTipo,MATCH(D802,CatNome,0)),"?"))</f>
        <v/>
      </c>
      <c r="K802" s="54">
        <f>IF(D802="","",IFERROR(INDEX(CatGrupo,MATCH(D802,CatNome,0)),"?"))</f>
        <v/>
      </c>
      <c r="L802" s="55">
        <f>IF(J802="Entrada",N(I802),IF(J802="Saída",-N(I802),0))</f>
        <v/>
      </c>
      <c r="M802" s="54">
        <f>IF(B802="",0,IF(H802="Previsto",IF(Visao="Realizado + previsto",1,0),1))</f>
        <v/>
      </c>
      <c r="N802" s="54">
        <f>IF(OR(B802="",H802&lt;&gt;"Previsto"),"",IF(B802&lt;TODAY(),"Atrasado",IF(B802&lt;=TODAY()+7,"Vence em 7 dias","A vencer")))</f>
        <v/>
      </c>
    </row>
    <row r="803">
      <c r="B803" s="51" t="n"/>
      <c r="C803" s="52" t="n"/>
      <c r="D803" s="52" t="n"/>
      <c r="E803" s="52" t="n"/>
      <c r="F803" s="52" t="n"/>
      <c r="G803" s="52" t="n"/>
      <c r="H803" s="52" t="n"/>
      <c r="I803" s="53" t="n"/>
      <c r="J803" s="54">
        <f>IF(D803="","",IFERROR(INDEX(CatTipo,MATCH(D803,CatNome,0)),"?"))</f>
        <v/>
      </c>
      <c r="K803" s="54">
        <f>IF(D803="","",IFERROR(INDEX(CatGrupo,MATCH(D803,CatNome,0)),"?"))</f>
        <v/>
      </c>
      <c r="L803" s="55">
        <f>IF(J803="Entrada",N(I803),IF(J803="Saída",-N(I803),0))</f>
        <v/>
      </c>
      <c r="M803" s="54">
        <f>IF(B803="",0,IF(H803="Previsto",IF(Visao="Realizado + previsto",1,0),1))</f>
        <v/>
      </c>
      <c r="N803" s="54">
        <f>IF(OR(B803="",H803&lt;&gt;"Previsto"),"",IF(B803&lt;TODAY(),"Atrasado",IF(B803&lt;=TODAY()+7,"Vence em 7 dias","A vencer")))</f>
        <v/>
      </c>
    </row>
    <row r="804">
      <c r="B804" s="51" t="n"/>
      <c r="C804" s="52" t="n"/>
      <c r="D804" s="52" t="n"/>
      <c r="E804" s="52" t="n"/>
      <c r="F804" s="52" t="n"/>
      <c r="G804" s="52" t="n"/>
      <c r="H804" s="52" t="n"/>
      <c r="I804" s="53" t="n"/>
      <c r="J804" s="54">
        <f>IF(D804="","",IFERROR(INDEX(CatTipo,MATCH(D804,CatNome,0)),"?"))</f>
        <v/>
      </c>
      <c r="K804" s="54">
        <f>IF(D804="","",IFERROR(INDEX(CatGrupo,MATCH(D804,CatNome,0)),"?"))</f>
        <v/>
      </c>
      <c r="L804" s="55">
        <f>IF(J804="Entrada",N(I804),IF(J804="Saída",-N(I804),0))</f>
        <v/>
      </c>
      <c r="M804" s="54">
        <f>IF(B804="",0,IF(H804="Previsto",IF(Visao="Realizado + previsto",1,0),1))</f>
        <v/>
      </c>
      <c r="N804" s="54">
        <f>IF(OR(B804="",H804&lt;&gt;"Previsto"),"",IF(B804&lt;TODAY(),"Atrasado",IF(B804&lt;=TODAY()+7,"Vence em 7 dias","A vencer")))</f>
        <v/>
      </c>
    </row>
    <row r="805">
      <c r="B805" s="51" t="n"/>
      <c r="C805" s="52" t="n"/>
      <c r="D805" s="52" t="n"/>
      <c r="E805" s="52" t="n"/>
      <c r="F805" s="52" t="n"/>
      <c r="G805" s="52" t="n"/>
      <c r="H805" s="52" t="n"/>
      <c r="I805" s="53" t="n"/>
      <c r="J805" s="54">
        <f>IF(D805="","",IFERROR(INDEX(CatTipo,MATCH(D805,CatNome,0)),"?"))</f>
        <v/>
      </c>
      <c r="K805" s="54">
        <f>IF(D805="","",IFERROR(INDEX(CatGrupo,MATCH(D805,CatNome,0)),"?"))</f>
        <v/>
      </c>
      <c r="L805" s="55">
        <f>IF(J805="Entrada",N(I805),IF(J805="Saída",-N(I805),0))</f>
        <v/>
      </c>
      <c r="M805" s="54">
        <f>IF(B805="",0,IF(H805="Previsto",IF(Visao="Realizado + previsto",1,0),1))</f>
        <v/>
      </c>
      <c r="N805" s="54">
        <f>IF(OR(B805="",H805&lt;&gt;"Previsto"),"",IF(B805&lt;TODAY(),"Atrasado",IF(B805&lt;=TODAY()+7,"Vence em 7 dias","A vencer")))</f>
        <v/>
      </c>
    </row>
    <row r="806">
      <c r="B806" s="51" t="n"/>
      <c r="C806" s="52" t="n"/>
      <c r="D806" s="52" t="n"/>
      <c r="E806" s="52" t="n"/>
      <c r="F806" s="52" t="n"/>
      <c r="G806" s="52" t="n"/>
      <c r="H806" s="52" t="n"/>
      <c r="I806" s="53" t="n"/>
      <c r="J806" s="54">
        <f>IF(D806="","",IFERROR(INDEX(CatTipo,MATCH(D806,CatNome,0)),"?"))</f>
        <v/>
      </c>
      <c r="K806" s="54">
        <f>IF(D806="","",IFERROR(INDEX(CatGrupo,MATCH(D806,CatNome,0)),"?"))</f>
        <v/>
      </c>
      <c r="L806" s="55">
        <f>IF(J806="Entrada",N(I806),IF(J806="Saída",-N(I806),0))</f>
        <v/>
      </c>
      <c r="M806" s="54">
        <f>IF(B806="",0,IF(H806="Previsto",IF(Visao="Realizado + previsto",1,0),1))</f>
        <v/>
      </c>
      <c r="N806" s="54">
        <f>IF(OR(B806="",H806&lt;&gt;"Previsto"),"",IF(B806&lt;TODAY(),"Atrasado",IF(B806&lt;=TODAY()+7,"Vence em 7 dias","A vencer")))</f>
        <v/>
      </c>
    </row>
    <row r="807">
      <c r="B807" s="51" t="n"/>
      <c r="C807" s="52" t="n"/>
      <c r="D807" s="52" t="n"/>
      <c r="E807" s="52" t="n"/>
      <c r="F807" s="52" t="n"/>
      <c r="G807" s="52" t="n"/>
      <c r="H807" s="52" t="n"/>
      <c r="I807" s="53" t="n"/>
      <c r="J807" s="54">
        <f>IF(D807="","",IFERROR(INDEX(CatTipo,MATCH(D807,CatNome,0)),"?"))</f>
        <v/>
      </c>
      <c r="K807" s="54">
        <f>IF(D807="","",IFERROR(INDEX(CatGrupo,MATCH(D807,CatNome,0)),"?"))</f>
        <v/>
      </c>
      <c r="L807" s="55">
        <f>IF(J807="Entrada",N(I807),IF(J807="Saída",-N(I807),0))</f>
        <v/>
      </c>
      <c r="M807" s="54">
        <f>IF(B807="",0,IF(H807="Previsto",IF(Visao="Realizado + previsto",1,0),1))</f>
        <v/>
      </c>
      <c r="N807" s="54">
        <f>IF(OR(B807="",H807&lt;&gt;"Previsto"),"",IF(B807&lt;TODAY(),"Atrasado",IF(B807&lt;=TODAY()+7,"Vence em 7 dias","A vencer")))</f>
        <v/>
      </c>
    </row>
    <row r="808">
      <c r="B808" s="51" t="n"/>
      <c r="C808" s="52" t="n"/>
      <c r="D808" s="52" t="n"/>
      <c r="E808" s="52" t="n"/>
      <c r="F808" s="52" t="n"/>
      <c r="G808" s="52" t="n"/>
      <c r="H808" s="52" t="n"/>
      <c r="I808" s="53" t="n"/>
      <c r="J808" s="54">
        <f>IF(D808="","",IFERROR(INDEX(CatTipo,MATCH(D808,CatNome,0)),"?"))</f>
        <v/>
      </c>
      <c r="K808" s="54">
        <f>IF(D808="","",IFERROR(INDEX(CatGrupo,MATCH(D808,CatNome,0)),"?"))</f>
        <v/>
      </c>
      <c r="L808" s="55">
        <f>IF(J808="Entrada",N(I808),IF(J808="Saída",-N(I808),0))</f>
        <v/>
      </c>
      <c r="M808" s="54">
        <f>IF(B808="",0,IF(H808="Previsto",IF(Visao="Realizado + previsto",1,0),1))</f>
        <v/>
      </c>
      <c r="N808" s="54">
        <f>IF(OR(B808="",H808&lt;&gt;"Previsto"),"",IF(B808&lt;TODAY(),"Atrasado",IF(B808&lt;=TODAY()+7,"Vence em 7 dias","A vencer")))</f>
        <v/>
      </c>
    </row>
    <row r="809">
      <c r="B809" s="51" t="n"/>
      <c r="C809" s="52" t="n"/>
      <c r="D809" s="52" t="n"/>
      <c r="E809" s="52" t="n"/>
      <c r="F809" s="52" t="n"/>
      <c r="G809" s="52" t="n"/>
      <c r="H809" s="52" t="n"/>
      <c r="I809" s="53" t="n"/>
      <c r="J809" s="54">
        <f>IF(D809="","",IFERROR(INDEX(CatTipo,MATCH(D809,CatNome,0)),"?"))</f>
        <v/>
      </c>
      <c r="K809" s="54">
        <f>IF(D809="","",IFERROR(INDEX(CatGrupo,MATCH(D809,CatNome,0)),"?"))</f>
        <v/>
      </c>
      <c r="L809" s="55">
        <f>IF(J809="Entrada",N(I809),IF(J809="Saída",-N(I809),0))</f>
        <v/>
      </c>
      <c r="M809" s="54">
        <f>IF(B809="",0,IF(H809="Previsto",IF(Visao="Realizado + previsto",1,0),1))</f>
        <v/>
      </c>
      <c r="N809" s="54">
        <f>IF(OR(B809="",H809&lt;&gt;"Previsto"),"",IF(B809&lt;TODAY(),"Atrasado",IF(B809&lt;=TODAY()+7,"Vence em 7 dias","A vencer")))</f>
        <v/>
      </c>
    </row>
    <row r="810">
      <c r="B810" s="51" t="n"/>
      <c r="C810" s="52" t="n"/>
      <c r="D810" s="52" t="n"/>
      <c r="E810" s="52" t="n"/>
      <c r="F810" s="52" t="n"/>
      <c r="G810" s="52" t="n"/>
      <c r="H810" s="52" t="n"/>
      <c r="I810" s="53" t="n"/>
      <c r="J810" s="54">
        <f>IF(D810="","",IFERROR(INDEX(CatTipo,MATCH(D810,CatNome,0)),"?"))</f>
        <v/>
      </c>
      <c r="K810" s="54">
        <f>IF(D810="","",IFERROR(INDEX(CatGrupo,MATCH(D810,CatNome,0)),"?"))</f>
        <v/>
      </c>
      <c r="L810" s="55">
        <f>IF(J810="Entrada",N(I810),IF(J810="Saída",-N(I810),0))</f>
        <v/>
      </c>
      <c r="M810" s="54">
        <f>IF(B810="",0,IF(H810="Previsto",IF(Visao="Realizado + previsto",1,0),1))</f>
        <v/>
      </c>
      <c r="N810" s="54">
        <f>IF(OR(B810="",H810&lt;&gt;"Previsto"),"",IF(B810&lt;TODAY(),"Atrasado",IF(B810&lt;=TODAY()+7,"Vence em 7 dias","A vencer")))</f>
        <v/>
      </c>
    </row>
    <row r="811">
      <c r="B811" s="51" t="n"/>
      <c r="C811" s="52" t="n"/>
      <c r="D811" s="52" t="n"/>
      <c r="E811" s="52" t="n"/>
      <c r="F811" s="52" t="n"/>
      <c r="G811" s="52" t="n"/>
      <c r="H811" s="52" t="n"/>
      <c r="I811" s="53" t="n"/>
      <c r="J811" s="54">
        <f>IF(D811="","",IFERROR(INDEX(CatTipo,MATCH(D811,CatNome,0)),"?"))</f>
        <v/>
      </c>
      <c r="K811" s="54">
        <f>IF(D811="","",IFERROR(INDEX(CatGrupo,MATCH(D811,CatNome,0)),"?"))</f>
        <v/>
      </c>
      <c r="L811" s="55">
        <f>IF(J811="Entrada",N(I811),IF(J811="Saída",-N(I811),0))</f>
        <v/>
      </c>
      <c r="M811" s="54">
        <f>IF(B811="",0,IF(H811="Previsto",IF(Visao="Realizado + previsto",1,0),1))</f>
        <v/>
      </c>
      <c r="N811" s="54">
        <f>IF(OR(B811="",H811&lt;&gt;"Previsto"),"",IF(B811&lt;TODAY(),"Atrasado",IF(B811&lt;=TODAY()+7,"Vence em 7 dias","A vencer")))</f>
        <v/>
      </c>
    </row>
    <row r="812">
      <c r="B812" s="51" t="n"/>
      <c r="C812" s="52" t="n"/>
      <c r="D812" s="52" t="n"/>
      <c r="E812" s="52" t="n"/>
      <c r="F812" s="52" t="n"/>
      <c r="G812" s="52" t="n"/>
      <c r="H812" s="52" t="n"/>
      <c r="I812" s="53" t="n"/>
      <c r="J812" s="54">
        <f>IF(D812="","",IFERROR(INDEX(CatTipo,MATCH(D812,CatNome,0)),"?"))</f>
        <v/>
      </c>
      <c r="K812" s="54">
        <f>IF(D812="","",IFERROR(INDEX(CatGrupo,MATCH(D812,CatNome,0)),"?"))</f>
        <v/>
      </c>
      <c r="L812" s="55">
        <f>IF(J812="Entrada",N(I812),IF(J812="Saída",-N(I812),0))</f>
        <v/>
      </c>
      <c r="M812" s="54">
        <f>IF(B812="",0,IF(H812="Previsto",IF(Visao="Realizado + previsto",1,0),1))</f>
        <v/>
      </c>
      <c r="N812" s="54">
        <f>IF(OR(B812="",H812&lt;&gt;"Previsto"),"",IF(B812&lt;TODAY(),"Atrasado",IF(B812&lt;=TODAY()+7,"Vence em 7 dias","A vencer")))</f>
        <v/>
      </c>
    </row>
    <row r="813">
      <c r="B813" s="51" t="n"/>
      <c r="C813" s="52" t="n"/>
      <c r="D813" s="52" t="n"/>
      <c r="E813" s="52" t="n"/>
      <c r="F813" s="52" t="n"/>
      <c r="G813" s="52" t="n"/>
      <c r="H813" s="52" t="n"/>
      <c r="I813" s="53" t="n"/>
      <c r="J813" s="54">
        <f>IF(D813="","",IFERROR(INDEX(CatTipo,MATCH(D813,CatNome,0)),"?"))</f>
        <v/>
      </c>
      <c r="K813" s="54">
        <f>IF(D813="","",IFERROR(INDEX(CatGrupo,MATCH(D813,CatNome,0)),"?"))</f>
        <v/>
      </c>
      <c r="L813" s="55">
        <f>IF(J813="Entrada",N(I813),IF(J813="Saída",-N(I813),0))</f>
        <v/>
      </c>
      <c r="M813" s="54">
        <f>IF(B813="",0,IF(H813="Previsto",IF(Visao="Realizado + previsto",1,0),1))</f>
        <v/>
      </c>
      <c r="N813" s="54">
        <f>IF(OR(B813="",H813&lt;&gt;"Previsto"),"",IF(B813&lt;TODAY(),"Atrasado",IF(B813&lt;=TODAY()+7,"Vence em 7 dias","A vencer")))</f>
        <v/>
      </c>
    </row>
    <row r="814">
      <c r="B814" s="51" t="n"/>
      <c r="C814" s="52" t="n"/>
      <c r="D814" s="52" t="n"/>
      <c r="E814" s="52" t="n"/>
      <c r="F814" s="52" t="n"/>
      <c r="G814" s="52" t="n"/>
      <c r="H814" s="52" t="n"/>
      <c r="I814" s="53" t="n"/>
      <c r="J814" s="54">
        <f>IF(D814="","",IFERROR(INDEX(CatTipo,MATCH(D814,CatNome,0)),"?"))</f>
        <v/>
      </c>
      <c r="K814" s="54">
        <f>IF(D814="","",IFERROR(INDEX(CatGrupo,MATCH(D814,CatNome,0)),"?"))</f>
        <v/>
      </c>
      <c r="L814" s="55">
        <f>IF(J814="Entrada",N(I814),IF(J814="Saída",-N(I814),0))</f>
        <v/>
      </c>
      <c r="M814" s="54">
        <f>IF(B814="",0,IF(H814="Previsto",IF(Visao="Realizado + previsto",1,0),1))</f>
        <v/>
      </c>
      <c r="N814" s="54">
        <f>IF(OR(B814="",H814&lt;&gt;"Previsto"),"",IF(B814&lt;TODAY(),"Atrasado",IF(B814&lt;=TODAY()+7,"Vence em 7 dias","A vencer")))</f>
        <v/>
      </c>
    </row>
    <row r="815">
      <c r="B815" s="51" t="n"/>
      <c r="C815" s="52" t="n"/>
      <c r="D815" s="52" t="n"/>
      <c r="E815" s="52" t="n"/>
      <c r="F815" s="52" t="n"/>
      <c r="G815" s="52" t="n"/>
      <c r="H815" s="52" t="n"/>
      <c r="I815" s="53" t="n"/>
      <c r="J815" s="54">
        <f>IF(D815="","",IFERROR(INDEX(CatTipo,MATCH(D815,CatNome,0)),"?"))</f>
        <v/>
      </c>
      <c r="K815" s="54">
        <f>IF(D815="","",IFERROR(INDEX(CatGrupo,MATCH(D815,CatNome,0)),"?"))</f>
        <v/>
      </c>
      <c r="L815" s="55">
        <f>IF(J815="Entrada",N(I815),IF(J815="Saída",-N(I815),0))</f>
        <v/>
      </c>
      <c r="M815" s="54">
        <f>IF(B815="",0,IF(H815="Previsto",IF(Visao="Realizado + previsto",1,0),1))</f>
        <v/>
      </c>
      <c r="N815" s="54">
        <f>IF(OR(B815="",H815&lt;&gt;"Previsto"),"",IF(B815&lt;TODAY(),"Atrasado",IF(B815&lt;=TODAY()+7,"Vence em 7 dias","A vencer")))</f>
        <v/>
      </c>
    </row>
    <row r="816">
      <c r="B816" s="51" t="n"/>
      <c r="C816" s="52" t="n"/>
      <c r="D816" s="52" t="n"/>
      <c r="E816" s="52" t="n"/>
      <c r="F816" s="52" t="n"/>
      <c r="G816" s="52" t="n"/>
      <c r="H816" s="52" t="n"/>
      <c r="I816" s="53" t="n"/>
      <c r="J816" s="54">
        <f>IF(D816="","",IFERROR(INDEX(CatTipo,MATCH(D816,CatNome,0)),"?"))</f>
        <v/>
      </c>
      <c r="K816" s="54">
        <f>IF(D816="","",IFERROR(INDEX(CatGrupo,MATCH(D816,CatNome,0)),"?"))</f>
        <v/>
      </c>
      <c r="L816" s="55">
        <f>IF(J816="Entrada",N(I816),IF(J816="Saída",-N(I816),0))</f>
        <v/>
      </c>
      <c r="M816" s="54">
        <f>IF(B816="",0,IF(H816="Previsto",IF(Visao="Realizado + previsto",1,0),1))</f>
        <v/>
      </c>
      <c r="N816" s="54">
        <f>IF(OR(B816="",H816&lt;&gt;"Previsto"),"",IF(B816&lt;TODAY(),"Atrasado",IF(B816&lt;=TODAY()+7,"Vence em 7 dias","A vencer")))</f>
        <v/>
      </c>
    </row>
    <row r="817">
      <c r="B817" s="51" t="n"/>
      <c r="C817" s="52" t="n"/>
      <c r="D817" s="52" t="n"/>
      <c r="E817" s="52" t="n"/>
      <c r="F817" s="52" t="n"/>
      <c r="G817" s="52" t="n"/>
      <c r="H817" s="52" t="n"/>
      <c r="I817" s="53" t="n"/>
      <c r="J817" s="54">
        <f>IF(D817="","",IFERROR(INDEX(CatTipo,MATCH(D817,CatNome,0)),"?"))</f>
        <v/>
      </c>
      <c r="K817" s="54">
        <f>IF(D817="","",IFERROR(INDEX(CatGrupo,MATCH(D817,CatNome,0)),"?"))</f>
        <v/>
      </c>
      <c r="L817" s="55">
        <f>IF(J817="Entrada",N(I817),IF(J817="Saída",-N(I817),0))</f>
        <v/>
      </c>
      <c r="M817" s="54">
        <f>IF(B817="",0,IF(H817="Previsto",IF(Visao="Realizado + previsto",1,0),1))</f>
        <v/>
      </c>
      <c r="N817" s="54">
        <f>IF(OR(B817="",H817&lt;&gt;"Previsto"),"",IF(B817&lt;TODAY(),"Atrasado",IF(B817&lt;=TODAY()+7,"Vence em 7 dias","A vencer")))</f>
        <v/>
      </c>
    </row>
    <row r="818">
      <c r="B818" s="51" t="n"/>
      <c r="C818" s="52" t="n"/>
      <c r="D818" s="52" t="n"/>
      <c r="E818" s="52" t="n"/>
      <c r="F818" s="52" t="n"/>
      <c r="G818" s="52" t="n"/>
      <c r="H818" s="52" t="n"/>
      <c r="I818" s="53" t="n"/>
      <c r="J818" s="54">
        <f>IF(D818="","",IFERROR(INDEX(CatTipo,MATCH(D818,CatNome,0)),"?"))</f>
        <v/>
      </c>
      <c r="K818" s="54">
        <f>IF(D818="","",IFERROR(INDEX(CatGrupo,MATCH(D818,CatNome,0)),"?"))</f>
        <v/>
      </c>
      <c r="L818" s="55">
        <f>IF(J818="Entrada",N(I818),IF(J818="Saída",-N(I818),0))</f>
        <v/>
      </c>
      <c r="M818" s="54">
        <f>IF(B818="",0,IF(H818="Previsto",IF(Visao="Realizado + previsto",1,0),1))</f>
        <v/>
      </c>
      <c r="N818" s="54">
        <f>IF(OR(B818="",H818&lt;&gt;"Previsto"),"",IF(B818&lt;TODAY(),"Atrasado",IF(B818&lt;=TODAY()+7,"Vence em 7 dias","A vencer")))</f>
        <v/>
      </c>
    </row>
    <row r="819">
      <c r="B819" s="51" t="n"/>
      <c r="C819" s="52" t="n"/>
      <c r="D819" s="52" t="n"/>
      <c r="E819" s="52" t="n"/>
      <c r="F819" s="52" t="n"/>
      <c r="G819" s="52" t="n"/>
      <c r="H819" s="52" t="n"/>
      <c r="I819" s="53" t="n"/>
      <c r="J819" s="54">
        <f>IF(D819="","",IFERROR(INDEX(CatTipo,MATCH(D819,CatNome,0)),"?"))</f>
        <v/>
      </c>
      <c r="K819" s="54">
        <f>IF(D819="","",IFERROR(INDEX(CatGrupo,MATCH(D819,CatNome,0)),"?"))</f>
        <v/>
      </c>
      <c r="L819" s="55">
        <f>IF(J819="Entrada",N(I819),IF(J819="Saída",-N(I819),0))</f>
        <v/>
      </c>
      <c r="M819" s="54">
        <f>IF(B819="",0,IF(H819="Previsto",IF(Visao="Realizado + previsto",1,0),1))</f>
        <v/>
      </c>
      <c r="N819" s="54">
        <f>IF(OR(B819="",H819&lt;&gt;"Previsto"),"",IF(B819&lt;TODAY(),"Atrasado",IF(B819&lt;=TODAY()+7,"Vence em 7 dias","A vencer")))</f>
        <v/>
      </c>
    </row>
    <row r="820">
      <c r="B820" s="51" t="n"/>
      <c r="C820" s="52" t="n"/>
      <c r="D820" s="52" t="n"/>
      <c r="E820" s="52" t="n"/>
      <c r="F820" s="52" t="n"/>
      <c r="G820" s="52" t="n"/>
      <c r="H820" s="52" t="n"/>
      <c r="I820" s="53" t="n"/>
      <c r="J820" s="54">
        <f>IF(D820="","",IFERROR(INDEX(CatTipo,MATCH(D820,CatNome,0)),"?"))</f>
        <v/>
      </c>
      <c r="K820" s="54">
        <f>IF(D820="","",IFERROR(INDEX(CatGrupo,MATCH(D820,CatNome,0)),"?"))</f>
        <v/>
      </c>
      <c r="L820" s="55">
        <f>IF(J820="Entrada",N(I820),IF(J820="Saída",-N(I820),0))</f>
        <v/>
      </c>
      <c r="M820" s="54">
        <f>IF(B820="",0,IF(H820="Previsto",IF(Visao="Realizado + previsto",1,0),1))</f>
        <v/>
      </c>
      <c r="N820" s="54">
        <f>IF(OR(B820="",H820&lt;&gt;"Previsto"),"",IF(B820&lt;TODAY(),"Atrasado",IF(B820&lt;=TODAY()+7,"Vence em 7 dias","A vencer")))</f>
        <v/>
      </c>
    </row>
    <row r="821">
      <c r="B821" s="51" t="n"/>
      <c r="C821" s="52" t="n"/>
      <c r="D821" s="52" t="n"/>
      <c r="E821" s="52" t="n"/>
      <c r="F821" s="52" t="n"/>
      <c r="G821" s="52" t="n"/>
      <c r="H821" s="52" t="n"/>
      <c r="I821" s="53" t="n"/>
      <c r="J821" s="54">
        <f>IF(D821="","",IFERROR(INDEX(CatTipo,MATCH(D821,CatNome,0)),"?"))</f>
        <v/>
      </c>
      <c r="K821" s="54">
        <f>IF(D821="","",IFERROR(INDEX(CatGrupo,MATCH(D821,CatNome,0)),"?"))</f>
        <v/>
      </c>
      <c r="L821" s="55">
        <f>IF(J821="Entrada",N(I821),IF(J821="Saída",-N(I821),0))</f>
        <v/>
      </c>
      <c r="M821" s="54">
        <f>IF(B821="",0,IF(H821="Previsto",IF(Visao="Realizado + previsto",1,0),1))</f>
        <v/>
      </c>
      <c r="N821" s="54">
        <f>IF(OR(B821="",H821&lt;&gt;"Previsto"),"",IF(B821&lt;TODAY(),"Atrasado",IF(B821&lt;=TODAY()+7,"Vence em 7 dias","A vencer")))</f>
        <v/>
      </c>
    </row>
    <row r="822">
      <c r="B822" s="51" t="n"/>
      <c r="C822" s="52" t="n"/>
      <c r="D822" s="52" t="n"/>
      <c r="E822" s="52" t="n"/>
      <c r="F822" s="52" t="n"/>
      <c r="G822" s="52" t="n"/>
      <c r="H822" s="52" t="n"/>
      <c r="I822" s="53" t="n"/>
      <c r="J822" s="54">
        <f>IF(D822="","",IFERROR(INDEX(CatTipo,MATCH(D822,CatNome,0)),"?"))</f>
        <v/>
      </c>
      <c r="K822" s="54">
        <f>IF(D822="","",IFERROR(INDEX(CatGrupo,MATCH(D822,CatNome,0)),"?"))</f>
        <v/>
      </c>
      <c r="L822" s="55">
        <f>IF(J822="Entrada",N(I822),IF(J822="Saída",-N(I822),0))</f>
        <v/>
      </c>
      <c r="M822" s="54">
        <f>IF(B822="",0,IF(H822="Previsto",IF(Visao="Realizado + previsto",1,0),1))</f>
        <v/>
      </c>
      <c r="N822" s="54">
        <f>IF(OR(B822="",H822&lt;&gt;"Previsto"),"",IF(B822&lt;TODAY(),"Atrasado",IF(B822&lt;=TODAY()+7,"Vence em 7 dias","A vencer")))</f>
        <v/>
      </c>
    </row>
    <row r="823">
      <c r="B823" s="51" t="n"/>
      <c r="C823" s="52" t="n"/>
      <c r="D823" s="52" t="n"/>
      <c r="E823" s="52" t="n"/>
      <c r="F823" s="52" t="n"/>
      <c r="G823" s="52" t="n"/>
      <c r="H823" s="52" t="n"/>
      <c r="I823" s="53" t="n"/>
      <c r="J823" s="54">
        <f>IF(D823="","",IFERROR(INDEX(CatTipo,MATCH(D823,CatNome,0)),"?"))</f>
        <v/>
      </c>
      <c r="K823" s="54">
        <f>IF(D823="","",IFERROR(INDEX(CatGrupo,MATCH(D823,CatNome,0)),"?"))</f>
        <v/>
      </c>
      <c r="L823" s="55">
        <f>IF(J823="Entrada",N(I823),IF(J823="Saída",-N(I823),0))</f>
        <v/>
      </c>
      <c r="M823" s="54">
        <f>IF(B823="",0,IF(H823="Previsto",IF(Visao="Realizado + previsto",1,0),1))</f>
        <v/>
      </c>
      <c r="N823" s="54">
        <f>IF(OR(B823="",H823&lt;&gt;"Previsto"),"",IF(B823&lt;TODAY(),"Atrasado",IF(B823&lt;=TODAY()+7,"Vence em 7 dias","A vencer")))</f>
        <v/>
      </c>
    </row>
    <row r="824">
      <c r="B824" s="51" t="n"/>
      <c r="C824" s="52" t="n"/>
      <c r="D824" s="52" t="n"/>
      <c r="E824" s="52" t="n"/>
      <c r="F824" s="52" t="n"/>
      <c r="G824" s="52" t="n"/>
      <c r="H824" s="52" t="n"/>
      <c r="I824" s="53" t="n"/>
      <c r="J824" s="54">
        <f>IF(D824="","",IFERROR(INDEX(CatTipo,MATCH(D824,CatNome,0)),"?"))</f>
        <v/>
      </c>
      <c r="K824" s="54">
        <f>IF(D824="","",IFERROR(INDEX(CatGrupo,MATCH(D824,CatNome,0)),"?"))</f>
        <v/>
      </c>
      <c r="L824" s="55">
        <f>IF(J824="Entrada",N(I824),IF(J824="Saída",-N(I824),0))</f>
        <v/>
      </c>
      <c r="M824" s="54">
        <f>IF(B824="",0,IF(H824="Previsto",IF(Visao="Realizado + previsto",1,0),1))</f>
        <v/>
      </c>
      <c r="N824" s="54">
        <f>IF(OR(B824="",H824&lt;&gt;"Previsto"),"",IF(B824&lt;TODAY(),"Atrasado",IF(B824&lt;=TODAY()+7,"Vence em 7 dias","A vencer")))</f>
        <v/>
      </c>
    </row>
    <row r="825">
      <c r="B825" s="51" t="n"/>
      <c r="C825" s="52" t="n"/>
      <c r="D825" s="52" t="n"/>
      <c r="E825" s="52" t="n"/>
      <c r="F825" s="52" t="n"/>
      <c r="G825" s="52" t="n"/>
      <c r="H825" s="52" t="n"/>
      <c r="I825" s="53" t="n"/>
      <c r="J825" s="54">
        <f>IF(D825="","",IFERROR(INDEX(CatTipo,MATCH(D825,CatNome,0)),"?"))</f>
        <v/>
      </c>
      <c r="K825" s="54">
        <f>IF(D825="","",IFERROR(INDEX(CatGrupo,MATCH(D825,CatNome,0)),"?"))</f>
        <v/>
      </c>
      <c r="L825" s="55">
        <f>IF(J825="Entrada",N(I825),IF(J825="Saída",-N(I825),0))</f>
        <v/>
      </c>
      <c r="M825" s="54">
        <f>IF(B825="",0,IF(H825="Previsto",IF(Visao="Realizado + previsto",1,0),1))</f>
        <v/>
      </c>
      <c r="N825" s="54">
        <f>IF(OR(B825="",H825&lt;&gt;"Previsto"),"",IF(B825&lt;TODAY(),"Atrasado",IF(B825&lt;=TODAY()+7,"Vence em 7 dias","A vencer")))</f>
        <v/>
      </c>
    </row>
    <row r="826">
      <c r="B826" s="51" t="n"/>
      <c r="C826" s="52" t="n"/>
      <c r="D826" s="52" t="n"/>
      <c r="E826" s="52" t="n"/>
      <c r="F826" s="52" t="n"/>
      <c r="G826" s="52" t="n"/>
      <c r="H826" s="52" t="n"/>
      <c r="I826" s="53" t="n"/>
      <c r="J826" s="54">
        <f>IF(D826="","",IFERROR(INDEX(CatTipo,MATCH(D826,CatNome,0)),"?"))</f>
        <v/>
      </c>
      <c r="K826" s="54">
        <f>IF(D826="","",IFERROR(INDEX(CatGrupo,MATCH(D826,CatNome,0)),"?"))</f>
        <v/>
      </c>
      <c r="L826" s="55">
        <f>IF(J826="Entrada",N(I826),IF(J826="Saída",-N(I826),0))</f>
        <v/>
      </c>
      <c r="M826" s="54">
        <f>IF(B826="",0,IF(H826="Previsto",IF(Visao="Realizado + previsto",1,0),1))</f>
        <v/>
      </c>
      <c r="N826" s="54">
        <f>IF(OR(B826="",H826&lt;&gt;"Previsto"),"",IF(B826&lt;TODAY(),"Atrasado",IF(B826&lt;=TODAY()+7,"Vence em 7 dias","A vencer")))</f>
        <v/>
      </c>
    </row>
    <row r="827">
      <c r="B827" s="51" t="n"/>
      <c r="C827" s="52" t="n"/>
      <c r="D827" s="52" t="n"/>
      <c r="E827" s="52" t="n"/>
      <c r="F827" s="52" t="n"/>
      <c r="G827" s="52" t="n"/>
      <c r="H827" s="52" t="n"/>
      <c r="I827" s="53" t="n"/>
      <c r="J827" s="54">
        <f>IF(D827="","",IFERROR(INDEX(CatTipo,MATCH(D827,CatNome,0)),"?"))</f>
        <v/>
      </c>
      <c r="K827" s="54">
        <f>IF(D827="","",IFERROR(INDEX(CatGrupo,MATCH(D827,CatNome,0)),"?"))</f>
        <v/>
      </c>
      <c r="L827" s="55">
        <f>IF(J827="Entrada",N(I827),IF(J827="Saída",-N(I827),0))</f>
        <v/>
      </c>
      <c r="M827" s="54">
        <f>IF(B827="",0,IF(H827="Previsto",IF(Visao="Realizado + previsto",1,0),1))</f>
        <v/>
      </c>
      <c r="N827" s="54">
        <f>IF(OR(B827="",H827&lt;&gt;"Previsto"),"",IF(B827&lt;TODAY(),"Atrasado",IF(B827&lt;=TODAY()+7,"Vence em 7 dias","A vencer")))</f>
        <v/>
      </c>
    </row>
    <row r="828">
      <c r="B828" s="51" t="n"/>
      <c r="C828" s="52" t="n"/>
      <c r="D828" s="52" t="n"/>
      <c r="E828" s="52" t="n"/>
      <c r="F828" s="52" t="n"/>
      <c r="G828" s="52" t="n"/>
      <c r="H828" s="52" t="n"/>
      <c r="I828" s="53" t="n"/>
      <c r="J828" s="54">
        <f>IF(D828="","",IFERROR(INDEX(CatTipo,MATCH(D828,CatNome,0)),"?"))</f>
        <v/>
      </c>
      <c r="K828" s="54">
        <f>IF(D828="","",IFERROR(INDEX(CatGrupo,MATCH(D828,CatNome,0)),"?"))</f>
        <v/>
      </c>
      <c r="L828" s="55">
        <f>IF(J828="Entrada",N(I828),IF(J828="Saída",-N(I828),0))</f>
        <v/>
      </c>
      <c r="M828" s="54">
        <f>IF(B828="",0,IF(H828="Previsto",IF(Visao="Realizado + previsto",1,0),1))</f>
        <v/>
      </c>
      <c r="N828" s="54">
        <f>IF(OR(B828="",H828&lt;&gt;"Previsto"),"",IF(B828&lt;TODAY(),"Atrasado",IF(B828&lt;=TODAY()+7,"Vence em 7 dias","A vencer")))</f>
        <v/>
      </c>
    </row>
    <row r="829">
      <c r="B829" s="51" t="n"/>
      <c r="C829" s="52" t="n"/>
      <c r="D829" s="52" t="n"/>
      <c r="E829" s="52" t="n"/>
      <c r="F829" s="52" t="n"/>
      <c r="G829" s="52" t="n"/>
      <c r="H829" s="52" t="n"/>
      <c r="I829" s="53" t="n"/>
      <c r="J829" s="54">
        <f>IF(D829="","",IFERROR(INDEX(CatTipo,MATCH(D829,CatNome,0)),"?"))</f>
        <v/>
      </c>
      <c r="K829" s="54">
        <f>IF(D829="","",IFERROR(INDEX(CatGrupo,MATCH(D829,CatNome,0)),"?"))</f>
        <v/>
      </c>
      <c r="L829" s="55">
        <f>IF(J829="Entrada",N(I829),IF(J829="Saída",-N(I829),0))</f>
        <v/>
      </c>
      <c r="M829" s="54">
        <f>IF(B829="",0,IF(H829="Previsto",IF(Visao="Realizado + previsto",1,0),1))</f>
        <v/>
      </c>
      <c r="N829" s="54">
        <f>IF(OR(B829="",H829&lt;&gt;"Previsto"),"",IF(B829&lt;TODAY(),"Atrasado",IF(B829&lt;=TODAY()+7,"Vence em 7 dias","A vencer")))</f>
        <v/>
      </c>
    </row>
    <row r="830">
      <c r="B830" s="51" t="n"/>
      <c r="C830" s="52" t="n"/>
      <c r="D830" s="52" t="n"/>
      <c r="E830" s="52" t="n"/>
      <c r="F830" s="52" t="n"/>
      <c r="G830" s="52" t="n"/>
      <c r="H830" s="52" t="n"/>
      <c r="I830" s="53" t="n"/>
      <c r="J830" s="54">
        <f>IF(D830="","",IFERROR(INDEX(CatTipo,MATCH(D830,CatNome,0)),"?"))</f>
        <v/>
      </c>
      <c r="K830" s="54">
        <f>IF(D830="","",IFERROR(INDEX(CatGrupo,MATCH(D830,CatNome,0)),"?"))</f>
        <v/>
      </c>
      <c r="L830" s="55">
        <f>IF(J830="Entrada",N(I830),IF(J830="Saída",-N(I830),0))</f>
        <v/>
      </c>
      <c r="M830" s="54">
        <f>IF(B830="",0,IF(H830="Previsto",IF(Visao="Realizado + previsto",1,0),1))</f>
        <v/>
      </c>
      <c r="N830" s="54">
        <f>IF(OR(B830="",H830&lt;&gt;"Previsto"),"",IF(B830&lt;TODAY(),"Atrasado",IF(B830&lt;=TODAY()+7,"Vence em 7 dias","A vencer")))</f>
        <v/>
      </c>
    </row>
    <row r="831">
      <c r="B831" s="51" t="n"/>
      <c r="C831" s="52" t="n"/>
      <c r="D831" s="52" t="n"/>
      <c r="E831" s="52" t="n"/>
      <c r="F831" s="52" t="n"/>
      <c r="G831" s="52" t="n"/>
      <c r="H831" s="52" t="n"/>
      <c r="I831" s="53" t="n"/>
      <c r="J831" s="54">
        <f>IF(D831="","",IFERROR(INDEX(CatTipo,MATCH(D831,CatNome,0)),"?"))</f>
        <v/>
      </c>
      <c r="K831" s="54">
        <f>IF(D831="","",IFERROR(INDEX(CatGrupo,MATCH(D831,CatNome,0)),"?"))</f>
        <v/>
      </c>
      <c r="L831" s="55">
        <f>IF(J831="Entrada",N(I831),IF(J831="Saída",-N(I831),0))</f>
        <v/>
      </c>
      <c r="M831" s="54">
        <f>IF(B831="",0,IF(H831="Previsto",IF(Visao="Realizado + previsto",1,0),1))</f>
        <v/>
      </c>
      <c r="N831" s="54">
        <f>IF(OR(B831="",H831&lt;&gt;"Previsto"),"",IF(B831&lt;TODAY(),"Atrasado",IF(B831&lt;=TODAY()+7,"Vence em 7 dias","A vencer")))</f>
        <v/>
      </c>
    </row>
    <row r="832">
      <c r="B832" s="51" t="n"/>
      <c r="C832" s="52" t="n"/>
      <c r="D832" s="52" t="n"/>
      <c r="E832" s="52" t="n"/>
      <c r="F832" s="52" t="n"/>
      <c r="G832" s="52" t="n"/>
      <c r="H832" s="52" t="n"/>
      <c r="I832" s="53" t="n"/>
      <c r="J832" s="54">
        <f>IF(D832="","",IFERROR(INDEX(CatTipo,MATCH(D832,CatNome,0)),"?"))</f>
        <v/>
      </c>
      <c r="K832" s="54">
        <f>IF(D832="","",IFERROR(INDEX(CatGrupo,MATCH(D832,CatNome,0)),"?"))</f>
        <v/>
      </c>
      <c r="L832" s="55">
        <f>IF(J832="Entrada",N(I832),IF(J832="Saída",-N(I832),0))</f>
        <v/>
      </c>
      <c r="M832" s="54">
        <f>IF(B832="",0,IF(H832="Previsto",IF(Visao="Realizado + previsto",1,0),1))</f>
        <v/>
      </c>
      <c r="N832" s="54">
        <f>IF(OR(B832="",H832&lt;&gt;"Previsto"),"",IF(B832&lt;TODAY(),"Atrasado",IF(B832&lt;=TODAY()+7,"Vence em 7 dias","A vencer")))</f>
        <v/>
      </c>
    </row>
    <row r="833">
      <c r="B833" s="51" t="n"/>
      <c r="C833" s="52" t="n"/>
      <c r="D833" s="52" t="n"/>
      <c r="E833" s="52" t="n"/>
      <c r="F833" s="52" t="n"/>
      <c r="G833" s="52" t="n"/>
      <c r="H833" s="52" t="n"/>
      <c r="I833" s="53" t="n"/>
      <c r="J833" s="54">
        <f>IF(D833="","",IFERROR(INDEX(CatTipo,MATCH(D833,CatNome,0)),"?"))</f>
        <v/>
      </c>
      <c r="K833" s="54">
        <f>IF(D833="","",IFERROR(INDEX(CatGrupo,MATCH(D833,CatNome,0)),"?"))</f>
        <v/>
      </c>
      <c r="L833" s="55">
        <f>IF(J833="Entrada",N(I833),IF(J833="Saída",-N(I833),0))</f>
        <v/>
      </c>
      <c r="M833" s="54">
        <f>IF(B833="",0,IF(H833="Previsto",IF(Visao="Realizado + previsto",1,0),1))</f>
        <v/>
      </c>
      <c r="N833" s="54">
        <f>IF(OR(B833="",H833&lt;&gt;"Previsto"),"",IF(B833&lt;TODAY(),"Atrasado",IF(B833&lt;=TODAY()+7,"Vence em 7 dias","A vencer")))</f>
        <v/>
      </c>
    </row>
    <row r="834">
      <c r="B834" s="51" t="n"/>
      <c r="C834" s="52" t="n"/>
      <c r="D834" s="52" t="n"/>
      <c r="E834" s="52" t="n"/>
      <c r="F834" s="52" t="n"/>
      <c r="G834" s="52" t="n"/>
      <c r="H834" s="52" t="n"/>
      <c r="I834" s="53" t="n"/>
      <c r="J834" s="54">
        <f>IF(D834="","",IFERROR(INDEX(CatTipo,MATCH(D834,CatNome,0)),"?"))</f>
        <v/>
      </c>
      <c r="K834" s="54">
        <f>IF(D834="","",IFERROR(INDEX(CatGrupo,MATCH(D834,CatNome,0)),"?"))</f>
        <v/>
      </c>
      <c r="L834" s="55">
        <f>IF(J834="Entrada",N(I834),IF(J834="Saída",-N(I834),0))</f>
        <v/>
      </c>
      <c r="M834" s="54">
        <f>IF(B834="",0,IF(H834="Previsto",IF(Visao="Realizado + previsto",1,0),1))</f>
        <v/>
      </c>
      <c r="N834" s="54">
        <f>IF(OR(B834="",H834&lt;&gt;"Previsto"),"",IF(B834&lt;TODAY(),"Atrasado",IF(B834&lt;=TODAY()+7,"Vence em 7 dias","A vencer")))</f>
        <v/>
      </c>
    </row>
    <row r="835">
      <c r="B835" s="51" t="n"/>
      <c r="C835" s="52" t="n"/>
      <c r="D835" s="52" t="n"/>
      <c r="E835" s="52" t="n"/>
      <c r="F835" s="52" t="n"/>
      <c r="G835" s="52" t="n"/>
      <c r="H835" s="52" t="n"/>
      <c r="I835" s="53" t="n"/>
      <c r="J835" s="54">
        <f>IF(D835="","",IFERROR(INDEX(CatTipo,MATCH(D835,CatNome,0)),"?"))</f>
        <v/>
      </c>
      <c r="K835" s="54">
        <f>IF(D835="","",IFERROR(INDEX(CatGrupo,MATCH(D835,CatNome,0)),"?"))</f>
        <v/>
      </c>
      <c r="L835" s="55">
        <f>IF(J835="Entrada",N(I835),IF(J835="Saída",-N(I835),0))</f>
        <v/>
      </c>
      <c r="M835" s="54">
        <f>IF(B835="",0,IF(H835="Previsto",IF(Visao="Realizado + previsto",1,0),1))</f>
        <v/>
      </c>
      <c r="N835" s="54">
        <f>IF(OR(B835="",H835&lt;&gt;"Previsto"),"",IF(B835&lt;TODAY(),"Atrasado",IF(B835&lt;=TODAY()+7,"Vence em 7 dias","A vencer")))</f>
        <v/>
      </c>
    </row>
    <row r="836">
      <c r="B836" s="51" t="n"/>
      <c r="C836" s="52" t="n"/>
      <c r="D836" s="52" t="n"/>
      <c r="E836" s="52" t="n"/>
      <c r="F836" s="52" t="n"/>
      <c r="G836" s="52" t="n"/>
      <c r="H836" s="52" t="n"/>
      <c r="I836" s="53" t="n"/>
      <c r="J836" s="54">
        <f>IF(D836="","",IFERROR(INDEX(CatTipo,MATCH(D836,CatNome,0)),"?"))</f>
        <v/>
      </c>
      <c r="K836" s="54">
        <f>IF(D836="","",IFERROR(INDEX(CatGrupo,MATCH(D836,CatNome,0)),"?"))</f>
        <v/>
      </c>
      <c r="L836" s="55">
        <f>IF(J836="Entrada",N(I836),IF(J836="Saída",-N(I836),0))</f>
        <v/>
      </c>
      <c r="M836" s="54">
        <f>IF(B836="",0,IF(H836="Previsto",IF(Visao="Realizado + previsto",1,0),1))</f>
        <v/>
      </c>
      <c r="N836" s="54">
        <f>IF(OR(B836="",H836&lt;&gt;"Previsto"),"",IF(B836&lt;TODAY(),"Atrasado",IF(B836&lt;=TODAY()+7,"Vence em 7 dias","A vencer")))</f>
        <v/>
      </c>
    </row>
    <row r="837">
      <c r="B837" s="51" t="n"/>
      <c r="C837" s="52" t="n"/>
      <c r="D837" s="52" t="n"/>
      <c r="E837" s="52" t="n"/>
      <c r="F837" s="52" t="n"/>
      <c r="G837" s="52" t="n"/>
      <c r="H837" s="52" t="n"/>
      <c r="I837" s="53" t="n"/>
      <c r="J837" s="54">
        <f>IF(D837="","",IFERROR(INDEX(CatTipo,MATCH(D837,CatNome,0)),"?"))</f>
        <v/>
      </c>
      <c r="K837" s="54">
        <f>IF(D837="","",IFERROR(INDEX(CatGrupo,MATCH(D837,CatNome,0)),"?"))</f>
        <v/>
      </c>
      <c r="L837" s="55">
        <f>IF(J837="Entrada",N(I837),IF(J837="Saída",-N(I837),0))</f>
        <v/>
      </c>
      <c r="M837" s="54">
        <f>IF(B837="",0,IF(H837="Previsto",IF(Visao="Realizado + previsto",1,0),1))</f>
        <v/>
      </c>
      <c r="N837" s="54">
        <f>IF(OR(B837="",H837&lt;&gt;"Previsto"),"",IF(B837&lt;TODAY(),"Atrasado",IF(B837&lt;=TODAY()+7,"Vence em 7 dias","A vencer")))</f>
        <v/>
      </c>
    </row>
    <row r="838">
      <c r="B838" s="51" t="n"/>
      <c r="C838" s="52" t="n"/>
      <c r="D838" s="52" t="n"/>
      <c r="E838" s="52" t="n"/>
      <c r="F838" s="52" t="n"/>
      <c r="G838" s="52" t="n"/>
      <c r="H838" s="52" t="n"/>
      <c r="I838" s="53" t="n"/>
      <c r="J838" s="54">
        <f>IF(D838="","",IFERROR(INDEX(CatTipo,MATCH(D838,CatNome,0)),"?"))</f>
        <v/>
      </c>
      <c r="K838" s="54">
        <f>IF(D838="","",IFERROR(INDEX(CatGrupo,MATCH(D838,CatNome,0)),"?"))</f>
        <v/>
      </c>
      <c r="L838" s="55">
        <f>IF(J838="Entrada",N(I838),IF(J838="Saída",-N(I838),0))</f>
        <v/>
      </c>
      <c r="M838" s="54">
        <f>IF(B838="",0,IF(H838="Previsto",IF(Visao="Realizado + previsto",1,0),1))</f>
        <v/>
      </c>
      <c r="N838" s="54">
        <f>IF(OR(B838="",H838&lt;&gt;"Previsto"),"",IF(B838&lt;TODAY(),"Atrasado",IF(B838&lt;=TODAY()+7,"Vence em 7 dias","A vencer")))</f>
        <v/>
      </c>
    </row>
    <row r="839">
      <c r="B839" s="51" t="n"/>
      <c r="C839" s="52" t="n"/>
      <c r="D839" s="52" t="n"/>
      <c r="E839" s="52" t="n"/>
      <c r="F839" s="52" t="n"/>
      <c r="G839" s="52" t="n"/>
      <c r="H839" s="52" t="n"/>
      <c r="I839" s="53" t="n"/>
      <c r="J839" s="54">
        <f>IF(D839="","",IFERROR(INDEX(CatTipo,MATCH(D839,CatNome,0)),"?"))</f>
        <v/>
      </c>
      <c r="K839" s="54">
        <f>IF(D839="","",IFERROR(INDEX(CatGrupo,MATCH(D839,CatNome,0)),"?"))</f>
        <v/>
      </c>
      <c r="L839" s="55">
        <f>IF(J839="Entrada",N(I839),IF(J839="Saída",-N(I839),0))</f>
        <v/>
      </c>
      <c r="M839" s="54">
        <f>IF(B839="",0,IF(H839="Previsto",IF(Visao="Realizado + previsto",1,0),1))</f>
        <v/>
      </c>
      <c r="N839" s="54">
        <f>IF(OR(B839="",H839&lt;&gt;"Previsto"),"",IF(B839&lt;TODAY(),"Atrasado",IF(B839&lt;=TODAY()+7,"Vence em 7 dias","A vencer")))</f>
        <v/>
      </c>
    </row>
    <row r="840">
      <c r="B840" s="51" t="n"/>
      <c r="C840" s="52" t="n"/>
      <c r="D840" s="52" t="n"/>
      <c r="E840" s="52" t="n"/>
      <c r="F840" s="52" t="n"/>
      <c r="G840" s="52" t="n"/>
      <c r="H840" s="52" t="n"/>
      <c r="I840" s="53" t="n"/>
      <c r="J840" s="54">
        <f>IF(D840="","",IFERROR(INDEX(CatTipo,MATCH(D840,CatNome,0)),"?"))</f>
        <v/>
      </c>
      <c r="K840" s="54">
        <f>IF(D840="","",IFERROR(INDEX(CatGrupo,MATCH(D840,CatNome,0)),"?"))</f>
        <v/>
      </c>
      <c r="L840" s="55">
        <f>IF(J840="Entrada",N(I840),IF(J840="Saída",-N(I840),0))</f>
        <v/>
      </c>
      <c r="M840" s="54">
        <f>IF(B840="",0,IF(H840="Previsto",IF(Visao="Realizado + previsto",1,0),1))</f>
        <v/>
      </c>
      <c r="N840" s="54">
        <f>IF(OR(B840="",H840&lt;&gt;"Previsto"),"",IF(B840&lt;TODAY(),"Atrasado",IF(B840&lt;=TODAY()+7,"Vence em 7 dias","A vencer")))</f>
        <v/>
      </c>
    </row>
    <row r="841">
      <c r="B841" s="51" t="n"/>
      <c r="C841" s="52" t="n"/>
      <c r="D841" s="52" t="n"/>
      <c r="E841" s="52" t="n"/>
      <c r="F841" s="52" t="n"/>
      <c r="G841" s="52" t="n"/>
      <c r="H841" s="52" t="n"/>
      <c r="I841" s="53" t="n"/>
      <c r="J841" s="54">
        <f>IF(D841="","",IFERROR(INDEX(CatTipo,MATCH(D841,CatNome,0)),"?"))</f>
        <v/>
      </c>
      <c r="K841" s="54">
        <f>IF(D841="","",IFERROR(INDEX(CatGrupo,MATCH(D841,CatNome,0)),"?"))</f>
        <v/>
      </c>
      <c r="L841" s="55">
        <f>IF(J841="Entrada",N(I841),IF(J841="Saída",-N(I841),0))</f>
        <v/>
      </c>
      <c r="M841" s="54">
        <f>IF(B841="",0,IF(H841="Previsto",IF(Visao="Realizado + previsto",1,0),1))</f>
        <v/>
      </c>
      <c r="N841" s="54">
        <f>IF(OR(B841="",H841&lt;&gt;"Previsto"),"",IF(B841&lt;TODAY(),"Atrasado",IF(B841&lt;=TODAY()+7,"Vence em 7 dias","A vencer")))</f>
        <v/>
      </c>
    </row>
    <row r="842">
      <c r="B842" s="51" t="n"/>
      <c r="C842" s="52" t="n"/>
      <c r="D842" s="52" t="n"/>
      <c r="E842" s="52" t="n"/>
      <c r="F842" s="52" t="n"/>
      <c r="G842" s="52" t="n"/>
      <c r="H842" s="52" t="n"/>
      <c r="I842" s="53" t="n"/>
      <c r="J842" s="54">
        <f>IF(D842="","",IFERROR(INDEX(CatTipo,MATCH(D842,CatNome,0)),"?"))</f>
        <v/>
      </c>
      <c r="K842" s="54">
        <f>IF(D842="","",IFERROR(INDEX(CatGrupo,MATCH(D842,CatNome,0)),"?"))</f>
        <v/>
      </c>
      <c r="L842" s="55">
        <f>IF(J842="Entrada",N(I842),IF(J842="Saída",-N(I842),0))</f>
        <v/>
      </c>
      <c r="M842" s="54">
        <f>IF(B842="",0,IF(H842="Previsto",IF(Visao="Realizado + previsto",1,0),1))</f>
        <v/>
      </c>
      <c r="N842" s="54">
        <f>IF(OR(B842="",H842&lt;&gt;"Previsto"),"",IF(B842&lt;TODAY(),"Atrasado",IF(B842&lt;=TODAY()+7,"Vence em 7 dias","A vencer")))</f>
        <v/>
      </c>
    </row>
    <row r="843">
      <c r="B843" s="51" t="n"/>
      <c r="C843" s="52" t="n"/>
      <c r="D843" s="52" t="n"/>
      <c r="E843" s="52" t="n"/>
      <c r="F843" s="52" t="n"/>
      <c r="G843" s="52" t="n"/>
      <c r="H843" s="52" t="n"/>
      <c r="I843" s="53" t="n"/>
      <c r="J843" s="54">
        <f>IF(D843="","",IFERROR(INDEX(CatTipo,MATCH(D843,CatNome,0)),"?"))</f>
        <v/>
      </c>
      <c r="K843" s="54">
        <f>IF(D843="","",IFERROR(INDEX(CatGrupo,MATCH(D843,CatNome,0)),"?"))</f>
        <v/>
      </c>
      <c r="L843" s="55">
        <f>IF(J843="Entrada",N(I843),IF(J843="Saída",-N(I843),0))</f>
        <v/>
      </c>
      <c r="M843" s="54">
        <f>IF(B843="",0,IF(H843="Previsto",IF(Visao="Realizado + previsto",1,0),1))</f>
        <v/>
      </c>
      <c r="N843" s="54">
        <f>IF(OR(B843="",H843&lt;&gt;"Previsto"),"",IF(B843&lt;TODAY(),"Atrasado",IF(B843&lt;=TODAY()+7,"Vence em 7 dias","A vencer")))</f>
        <v/>
      </c>
    </row>
    <row r="844">
      <c r="B844" s="51" t="n"/>
      <c r="C844" s="52" t="n"/>
      <c r="D844" s="52" t="n"/>
      <c r="E844" s="52" t="n"/>
      <c r="F844" s="52" t="n"/>
      <c r="G844" s="52" t="n"/>
      <c r="H844" s="52" t="n"/>
      <c r="I844" s="53" t="n"/>
      <c r="J844" s="54">
        <f>IF(D844="","",IFERROR(INDEX(CatTipo,MATCH(D844,CatNome,0)),"?"))</f>
        <v/>
      </c>
      <c r="K844" s="54">
        <f>IF(D844="","",IFERROR(INDEX(CatGrupo,MATCH(D844,CatNome,0)),"?"))</f>
        <v/>
      </c>
      <c r="L844" s="55">
        <f>IF(J844="Entrada",N(I844),IF(J844="Saída",-N(I844),0))</f>
        <v/>
      </c>
      <c r="M844" s="54">
        <f>IF(B844="",0,IF(H844="Previsto",IF(Visao="Realizado + previsto",1,0),1))</f>
        <v/>
      </c>
      <c r="N844" s="54">
        <f>IF(OR(B844="",H844&lt;&gt;"Previsto"),"",IF(B844&lt;TODAY(),"Atrasado",IF(B844&lt;=TODAY()+7,"Vence em 7 dias","A vencer")))</f>
        <v/>
      </c>
    </row>
    <row r="845">
      <c r="B845" s="51" t="n"/>
      <c r="C845" s="52" t="n"/>
      <c r="D845" s="52" t="n"/>
      <c r="E845" s="52" t="n"/>
      <c r="F845" s="52" t="n"/>
      <c r="G845" s="52" t="n"/>
      <c r="H845" s="52" t="n"/>
      <c r="I845" s="53" t="n"/>
      <c r="J845" s="54">
        <f>IF(D845="","",IFERROR(INDEX(CatTipo,MATCH(D845,CatNome,0)),"?"))</f>
        <v/>
      </c>
      <c r="K845" s="54">
        <f>IF(D845="","",IFERROR(INDEX(CatGrupo,MATCH(D845,CatNome,0)),"?"))</f>
        <v/>
      </c>
      <c r="L845" s="55">
        <f>IF(J845="Entrada",N(I845),IF(J845="Saída",-N(I845),0))</f>
        <v/>
      </c>
      <c r="M845" s="54">
        <f>IF(B845="",0,IF(H845="Previsto",IF(Visao="Realizado + previsto",1,0),1))</f>
        <v/>
      </c>
      <c r="N845" s="54">
        <f>IF(OR(B845="",H845&lt;&gt;"Previsto"),"",IF(B845&lt;TODAY(),"Atrasado",IF(B845&lt;=TODAY()+7,"Vence em 7 dias","A vencer")))</f>
        <v/>
      </c>
    </row>
    <row r="846">
      <c r="B846" s="51" t="n"/>
      <c r="C846" s="52" t="n"/>
      <c r="D846" s="52" t="n"/>
      <c r="E846" s="52" t="n"/>
      <c r="F846" s="52" t="n"/>
      <c r="G846" s="52" t="n"/>
      <c r="H846" s="52" t="n"/>
      <c r="I846" s="53" t="n"/>
      <c r="J846" s="54">
        <f>IF(D846="","",IFERROR(INDEX(CatTipo,MATCH(D846,CatNome,0)),"?"))</f>
        <v/>
      </c>
      <c r="K846" s="54">
        <f>IF(D846="","",IFERROR(INDEX(CatGrupo,MATCH(D846,CatNome,0)),"?"))</f>
        <v/>
      </c>
      <c r="L846" s="55">
        <f>IF(J846="Entrada",N(I846),IF(J846="Saída",-N(I846),0))</f>
        <v/>
      </c>
      <c r="M846" s="54">
        <f>IF(B846="",0,IF(H846="Previsto",IF(Visao="Realizado + previsto",1,0),1))</f>
        <v/>
      </c>
      <c r="N846" s="54">
        <f>IF(OR(B846="",H846&lt;&gt;"Previsto"),"",IF(B846&lt;TODAY(),"Atrasado",IF(B846&lt;=TODAY()+7,"Vence em 7 dias","A vencer")))</f>
        <v/>
      </c>
    </row>
    <row r="847">
      <c r="B847" s="51" t="n"/>
      <c r="C847" s="52" t="n"/>
      <c r="D847" s="52" t="n"/>
      <c r="E847" s="52" t="n"/>
      <c r="F847" s="52" t="n"/>
      <c r="G847" s="52" t="n"/>
      <c r="H847" s="52" t="n"/>
      <c r="I847" s="53" t="n"/>
      <c r="J847" s="54">
        <f>IF(D847="","",IFERROR(INDEX(CatTipo,MATCH(D847,CatNome,0)),"?"))</f>
        <v/>
      </c>
      <c r="K847" s="54">
        <f>IF(D847="","",IFERROR(INDEX(CatGrupo,MATCH(D847,CatNome,0)),"?"))</f>
        <v/>
      </c>
      <c r="L847" s="55">
        <f>IF(J847="Entrada",N(I847),IF(J847="Saída",-N(I847),0))</f>
        <v/>
      </c>
      <c r="M847" s="54">
        <f>IF(B847="",0,IF(H847="Previsto",IF(Visao="Realizado + previsto",1,0),1))</f>
        <v/>
      </c>
      <c r="N847" s="54">
        <f>IF(OR(B847="",H847&lt;&gt;"Previsto"),"",IF(B847&lt;TODAY(),"Atrasado",IF(B847&lt;=TODAY()+7,"Vence em 7 dias","A vencer")))</f>
        <v/>
      </c>
    </row>
    <row r="848">
      <c r="B848" s="51" t="n"/>
      <c r="C848" s="52" t="n"/>
      <c r="D848" s="52" t="n"/>
      <c r="E848" s="52" t="n"/>
      <c r="F848" s="52" t="n"/>
      <c r="G848" s="52" t="n"/>
      <c r="H848" s="52" t="n"/>
      <c r="I848" s="53" t="n"/>
      <c r="J848" s="54">
        <f>IF(D848="","",IFERROR(INDEX(CatTipo,MATCH(D848,CatNome,0)),"?"))</f>
        <v/>
      </c>
      <c r="K848" s="54">
        <f>IF(D848="","",IFERROR(INDEX(CatGrupo,MATCH(D848,CatNome,0)),"?"))</f>
        <v/>
      </c>
      <c r="L848" s="55">
        <f>IF(J848="Entrada",N(I848),IF(J848="Saída",-N(I848),0))</f>
        <v/>
      </c>
      <c r="M848" s="54">
        <f>IF(B848="",0,IF(H848="Previsto",IF(Visao="Realizado + previsto",1,0),1))</f>
        <v/>
      </c>
      <c r="N848" s="54">
        <f>IF(OR(B848="",H848&lt;&gt;"Previsto"),"",IF(B848&lt;TODAY(),"Atrasado",IF(B848&lt;=TODAY()+7,"Vence em 7 dias","A vencer")))</f>
        <v/>
      </c>
    </row>
    <row r="849">
      <c r="B849" s="51" t="n"/>
      <c r="C849" s="52" t="n"/>
      <c r="D849" s="52" t="n"/>
      <c r="E849" s="52" t="n"/>
      <c r="F849" s="52" t="n"/>
      <c r="G849" s="52" t="n"/>
      <c r="H849" s="52" t="n"/>
      <c r="I849" s="53" t="n"/>
      <c r="J849" s="54">
        <f>IF(D849="","",IFERROR(INDEX(CatTipo,MATCH(D849,CatNome,0)),"?"))</f>
        <v/>
      </c>
      <c r="K849" s="54">
        <f>IF(D849="","",IFERROR(INDEX(CatGrupo,MATCH(D849,CatNome,0)),"?"))</f>
        <v/>
      </c>
      <c r="L849" s="55">
        <f>IF(J849="Entrada",N(I849),IF(J849="Saída",-N(I849),0))</f>
        <v/>
      </c>
      <c r="M849" s="54">
        <f>IF(B849="",0,IF(H849="Previsto",IF(Visao="Realizado + previsto",1,0),1))</f>
        <v/>
      </c>
      <c r="N849" s="54">
        <f>IF(OR(B849="",H849&lt;&gt;"Previsto"),"",IF(B849&lt;TODAY(),"Atrasado",IF(B849&lt;=TODAY()+7,"Vence em 7 dias","A vencer")))</f>
        <v/>
      </c>
    </row>
    <row r="850">
      <c r="B850" s="51" t="n"/>
      <c r="C850" s="52" t="n"/>
      <c r="D850" s="52" t="n"/>
      <c r="E850" s="52" t="n"/>
      <c r="F850" s="52" t="n"/>
      <c r="G850" s="52" t="n"/>
      <c r="H850" s="52" t="n"/>
      <c r="I850" s="53" t="n"/>
      <c r="J850" s="54">
        <f>IF(D850="","",IFERROR(INDEX(CatTipo,MATCH(D850,CatNome,0)),"?"))</f>
        <v/>
      </c>
      <c r="K850" s="54">
        <f>IF(D850="","",IFERROR(INDEX(CatGrupo,MATCH(D850,CatNome,0)),"?"))</f>
        <v/>
      </c>
      <c r="L850" s="55">
        <f>IF(J850="Entrada",N(I850),IF(J850="Saída",-N(I850),0))</f>
        <v/>
      </c>
      <c r="M850" s="54">
        <f>IF(B850="",0,IF(H850="Previsto",IF(Visao="Realizado + previsto",1,0),1))</f>
        <v/>
      </c>
      <c r="N850" s="54">
        <f>IF(OR(B850="",H850&lt;&gt;"Previsto"),"",IF(B850&lt;TODAY(),"Atrasado",IF(B850&lt;=TODAY()+7,"Vence em 7 dias","A vencer")))</f>
        <v/>
      </c>
    </row>
    <row r="851">
      <c r="B851" s="51" t="n"/>
      <c r="C851" s="52" t="n"/>
      <c r="D851" s="52" t="n"/>
      <c r="E851" s="52" t="n"/>
      <c r="F851" s="52" t="n"/>
      <c r="G851" s="52" t="n"/>
      <c r="H851" s="52" t="n"/>
      <c r="I851" s="53" t="n"/>
      <c r="J851" s="54">
        <f>IF(D851="","",IFERROR(INDEX(CatTipo,MATCH(D851,CatNome,0)),"?"))</f>
        <v/>
      </c>
      <c r="K851" s="54">
        <f>IF(D851="","",IFERROR(INDEX(CatGrupo,MATCH(D851,CatNome,0)),"?"))</f>
        <v/>
      </c>
      <c r="L851" s="55">
        <f>IF(J851="Entrada",N(I851),IF(J851="Saída",-N(I851),0))</f>
        <v/>
      </c>
      <c r="M851" s="54">
        <f>IF(B851="",0,IF(H851="Previsto",IF(Visao="Realizado + previsto",1,0),1))</f>
        <v/>
      </c>
      <c r="N851" s="54">
        <f>IF(OR(B851="",H851&lt;&gt;"Previsto"),"",IF(B851&lt;TODAY(),"Atrasado",IF(B851&lt;=TODAY()+7,"Vence em 7 dias","A vencer")))</f>
        <v/>
      </c>
    </row>
    <row r="852">
      <c r="B852" s="51" t="n"/>
      <c r="C852" s="52" t="n"/>
      <c r="D852" s="52" t="n"/>
      <c r="E852" s="52" t="n"/>
      <c r="F852" s="52" t="n"/>
      <c r="G852" s="52" t="n"/>
      <c r="H852" s="52" t="n"/>
      <c r="I852" s="53" t="n"/>
      <c r="J852" s="54">
        <f>IF(D852="","",IFERROR(INDEX(CatTipo,MATCH(D852,CatNome,0)),"?"))</f>
        <v/>
      </c>
      <c r="K852" s="54">
        <f>IF(D852="","",IFERROR(INDEX(CatGrupo,MATCH(D852,CatNome,0)),"?"))</f>
        <v/>
      </c>
      <c r="L852" s="55">
        <f>IF(J852="Entrada",N(I852),IF(J852="Saída",-N(I852),0))</f>
        <v/>
      </c>
      <c r="M852" s="54">
        <f>IF(B852="",0,IF(H852="Previsto",IF(Visao="Realizado + previsto",1,0),1))</f>
        <v/>
      </c>
      <c r="N852" s="54">
        <f>IF(OR(B852="",H852&lt;&gt;"Previsto"),"",IF(B852&lt;TODAY(),"Atrasado",IF(B852&lt;=TODAY()+7,"Vence em 7 dias","A vencer")))</f>
        <v/>
      </c>
    </row>
    <row r="853">
      <c r="B853" s="51" t="n"/>
      <c r="C853" s="52" t="n"/>
      <c r="D853" s="52" t="n"/>
      <c r="E853" s="52" t="n"/>
      <c r="F853" s="52" t="n"/>
      <c r="G853" s="52" t="n"/>
      <c r="H853" s="52" t="n"/>
      <c r="I853" s="53" t="n"/>
      <c r="J853" s="54">
        <f>IF(D853="","",IFERROR(INDEX(CatTipo,MATCH(D853,CatNome,0)),"?"))</f>
        <v/>
      </c>
      <c r="K853" s="54">
        <f>IF(D853="","",IFERROR(INDEX(CatGrupo,MATCH(D853,CatNome,0)),"?"))</f>
        <v/>
      </c>
      <c r="L853" s="55">
        <f>IF(J853="Entrada",N(I853),IF(J853="Saída",-N(I853),0))</f>
        <v/>
      </c>
      <c r="M853" s="54">
        <f>IF(B853="",0,IF(H853="Previsto",IF(Visao="Realizado + previsto",1,0),1))</f>
        <v/>
      </c>
      <c r="N853" s="54">
        <f>IF(OR(B853="",H853&lt;&gt;"Previsto"),"",IF(B853&lt;TODAY(),"Atrasado",IF(B853&lt;=TODAY()+7,"Vence em 7 dias","A vencer")))</f>
        <v/>
      </c>
    </row>
    <row r="854">
      <c r="B854" s="51" t="n"/>
      <c r="C854" s="52" t="n"/>
      <c r="D854" s="52" t="n"/>
      <c r="E854" s="52" t="n"/>
      <c r="F854" s="52" t="n"/>
      <c r="G854" s="52" t="n"/>
      <c r="H854" s="52" t="n"/>
      <c r="I854" s="53" t="n"/>
      <c r="J854" s="54">
        <f>IF(D854="","",IFERROR(INDEX(CatTipo,MATCH(D854,CatNome,0)),"?"))</f>
        <v/>
      </c>
      <c r="K854" s="54">
        <f>IF(D854="","",IFERROR(INDEX(CatGrupo,MATCH(D854,CatNome,0)),"?"))</f>
        <v/>
      </c>
      <c r="L854" s="55">
        <f>IF(J854="Entrada",N(I854),IF(J854="Saída",-N(I854),0))</f>
        <v/>
      </c>
      <c r="M854" s="54">
        <f>IF(B854="",0,IF(H854="Previsto",IF(Visao="Realizado + previsto",1,0),1))</f>
        <v/>
      </c>
      <c r="N854" s="54">
        <f>IF(OR(B854="",H854&lt;&gt;"Previsto"),"",IF(B854&lt;TODAY(),"Atrasado",IF(B854&lt;=TODAY()+7,"Vence em 7 dias","A vencer")))</f>
        <v/>
      </c>
    </row>
    <row r="855">
      <c r="B855" s="51" t="n"/>
      <c r="C855" s="52" t="n"/>
      <c r="D855" s="52" t="n"/>
      <c r="E855" s="52" t="n"/>
      <c r="F855" s="52" t="n"/>
      <c r="G855" s="52" t="n"/>
      <c r="H855" s="52" t="n"/>
      <c r="I855" s="53" t="n"/>
      <c r="J855" s="54">
        <f>IF(D855="","",IFERROR(INDEX(CatTipo,MATCH(D855,CatNome,0)),"?"))</f>
        <v/>
      </c>
      <c r="K855" s="54">
        <f>IF(D855="","",IFERROR(INDEX(CatGrupo,MATCH(D855,CatNome,0)),"?"))</f>
        <v/>
      </c>
      <c r="L855" s="55">
        <f>IF(J855="Entrada",N(I855),IF(J855="Saída",-N(I855),0))</f>
        <v/>
      </c>
      <c r="M855" s="54">
        <f>IF(B855="",0,IF(H855="Previsto",IF(Visao="Realizado + previsto",1,0),1))</f>
        <v/>
      </c>
      <c r="N855" s="54">
        <f>IF(OR(B855="",H855&lt;&gt;"Previsto"),"",IF(B855&lt;TODAY(),"Atrasado",IF(B855&lt;=TODAY()+7,"Vence em 7 dias","A vencer")))</f>
        <v/>
      </c>
    </row>
    <row r="856">
      <c r="B856" s="51" t="n"/>
      <c r="C856" s="52" t="n"/>
      <c r="D856" s="52" t="n"/>
      <c r="E856" s="52" t="n"/>
      <c r="F856" s="52" t="n"/>
      <c r="G856" s="52" t="n"/>
      <c r="H856" s="52" t="n"/>
      <c r="I856" s="53" t="n"/>
      <c r="J856" s="54">
        <f>IF(D856="","",IFERROR(INDEX(CatTipo,MATCH(D856,CatNome,0)),"?"))</f>
        <v/>
      </c>
      <c r="K856" s="54">
        <f>IF(D856="","",IFERROR(INDEX(CatGrupo,MATCH(D856,CatNome,0)),"?"))</f>
        <v/>
      </c>
      <c r="L856" s="55">
        <f>IF(J856="Entrada",N(I856),IF(J856="Saída",-N(I856),0))</f>
        <v/>
      </c>
      <c r="M856" s="54">
        <f>IF(B856="",0,IF(H856="Previsto",IF(Visao="Realizado + previsto",1,0),1))</f>
        <v/>
      </c>
      <c r="N856" s="54">
        <f>IF(OR(B856="",H856&lt;&gt;"Previsto"),"",IF(B856&lt;TODAY(),"Atrasado",IF(B856&lt;=TODAY()+7,"Vence em 7 dias","A vencer")))</f>
        <v/>
      </c>
    </row>
    <row r="857">
      <c r="B857" s="51" t="n"/>
      <c r="C857" s="52" t="n"/>
      <c r="D857" s="52" t="n"/>
      <c r="E857" s="52" t="n"/>
      <c r="F857" s="52" t="n"/>
      <c r="G857" s="52" t="n"/>
      <c r="H857" s="52" t="n"/>
      <c r="I857" s="53" t="n"/>
      <c r="J857" s="54">
        <f>IF(D857="","",IFERROR(INDEX(CatTipo,MATCH(D857,CatNome,0)),"?"))</f>
        <v/>
      </c>
      <c r="K857" s="54">
        <f>IF(D857="","",IFERROR(INDEX(CatGrupo,MATCH(D857,CatNome,0)),"?"))</f>
        <v/>
      </c>
      <c r="L857" s="55">
        <f>IF(J857="Entrada",N(I857),IF(J857="Saída",-N(I857),0))</f>
        <v/>
      </c>
      <c r="M857" s="54">
        <f>IF(B857="",0,IF(H857="Previsto",IF(Visao="Realizado + previsto",1,0),1))</f>
        <v/>
      </c>
      <c r="N857" s="54">
        <f>IF(OR(B857="",H857&lt;&gt;"Previsto"),"",IF(B857&lt;TODAY(),"Atrasado",IF(B857&lt;=TODAY()+7,"Vence em 7 dias","A vencer")))</f>
        <v/>
      </c>
    </row>
    <row r="858">
      <c r="B858" s="51" t="n"/>
      <c r="C858" s="52" t="n"/>
      <c r="D858" s="52" t="n"/>
      <c r="E858" s="52" t="n"/>
      <c r="F858" s="52" t="n"/>
      <c r="G858" s="52" t="n"/>
      <c r="H858" s="52" t="n"/>
      <c r="I858" s="53" t="n"/>
      <c r="J858" s="54">
        <f>IF(D858="","",IFERROR(INDEX(CatTipo,MATCH(D858,CatNome,0)),"?"))</f>
        <v/>
      </c>
      <c r="K858" s="54">
        <f>IF(D858="","",IFERROR(INDEX(CatGrupo,MATCH(D858,CatNome,0)),"?"))</f>
        <v/>
      </c>
      <c r="L858" s="55">
        <f>IF(J858="Entrada",N(I858),IF(J858="Saída",-N(I858),0))</f>
        <v/>
      </c>
      <c r="M858" s="54">
        <f>IF(B858="",0,IF(H858="Previsto",IF(Visao="Realizado + previsto",1,0),1))</f>
        <v/>
      </c>
      <c r="N858" s="54">
        <f>IF(OR(B858="",H858&lt;&gt;"Previsto"),"",IF(B858&lt;TODAY(),"Atrasado",IF(B858&lt;=TODAY()+7,"Vence em 7 dias","A vencer")))</f>
        <v/>
      </c>
    </row>
    <row r="859">
      <c r="B859" s="51" t="n"/>
      <c r="C859" s="52" t="n"/>
      <c r="D859" s="52" t="n"/>
      <c r="E859" s="52" t="n"/>
      <c r="F859" s="52" t="n"/>
      <c r="G859" s="52" t="n"/>
      <c r="H859" s="52" t="n"/>
      <c r="I859" s="53" t="n"/>
      <c r="J859" s="54">
        <f>IF(D859="","",IFERROR(INDEX(CatTipo,MATCH(D859,CatNome,0)),"?"))</f>
        <v/>
      </c>
      <c r="K859" s="54">
        <f>IF(D859="","",IFERROR(INDEX(CatGrupo,MATCH(D859,CatNome,0)),"?"))</f>
        <v/>
      </c>
      <c r="L859" s="55">
        <f>IF(J859="Entrada",N(I859),IF(J859="Saída",-N(I859),0))</f>
        <v/>
      </c>
      <c r="M859" s="54">
        <f>IF(B859="",0,IF(H859="Previsto",IF(Visao="Realizado + previsto",1,0),1))</f>
        <v/>
      </c>
      <c r="N859" s="54">
        <f>IF(OR(B859="",H859&lt;&gt;"Previsto"),"",IF(B859&lt;TODAY(),"Atrasado",IF(B859&lt;=TODAY()+7,"Vence em 7 dias","A vencer")))</f>
        <v/>
      </c>
    </row>
    <row r="860">
      <c r="B860" s="51" t="n"/>
      <c r="C860" s="52" t="n"/>
      <c r="D860" s="52" t="n"/>
      <c r="E860" s="52" t="n"/>
      <c r="F860" s="52" t="n"/>
      <c r="G860" s="52" t="n"/>
      <c r="H860" s="52" t="n"/>
      <c r="I860" s="53" t="n"/>
      <c r="J860" s="54">
        <f>IF(D860="","",IFERROR(INDEX(CatTipo,MATCH(D860,CatNome,0)),"?"))</f>
        <v/>
      </c>
      <c r="K860" s="54">
        <f>IF(D860="","",IFERROR(INDEX(CatGrupo,MATCH(D860,CatNome,0)),"?"))</f>
        <v/>
      </c>
      <c r="L860" s="55">
        <f>IF(J860="Entrada",N(I860),IF(J860="Saída",-N(I860),0))</f>
        <v/>
      </c>
      <c r="M860" s="54">
        <f>IF(B860="",0,IF(H860="Previsto",IF(Visao="Realizado + previsto",1,0),1))</f>
        <v/>
      </c>
      <c r="N860" s="54">
        <f>IF(OR(B860="",H860&lt;&gt;"Previsto"),"",IF(B860&lt;TODAY(),"Atrasado",IF(B860&lt;=TODAY()+7,"Vence em 7 dias","A vencer")))</f>
        <v/>
      </c>
    </row>
    <row r="861">
      <c r="B861" s="51" t="n"/>
      <c r="C861" s="52" t="n"/>
      <c r="D861" s="52" t="n"/>
      <c r="E861" s="52" t="n"/>
      <c r="F861" s="52" t="n"/>
      <c r="G861" s="52" t="n"/>
      <c r="H861" s="52" t="n"/>
      <c r="I861" s="53" t="n"/>
      <c r="J861" s="54">
        <f>IF(D861="","",IFERROR(INDEX(CatTipo,MATCH(D861,CatNome,0)),"?"))</f>
        <v/>
      </c>
      <c r="K861" s="54">
        <f>IF(D861="","",IFERROR(INDEX(CatGrupo,MATCH(D861,CatNome,0)),"?"))</f>
        <v/>
      </c>
      <c r="L861" s="55">
        <f>IF(J861="Entrada",N(I861),IF(J861="Saída",-N(I861),0))</f>
        <v/>
      </c>
      <c r="M861" s="54">
        <f>IF(B861="",0,IF(H861="Previsto",IF(Visao="Realizado + previsto",1,0),1))</f>
        <v/>
      </c>
      <c r="N861" s="54">
        <f>IF(OR(B861="",H861&lt;&gt;"Previsto"),"",IF(B861&lt;TODAY(),"Atrasado",IF(B861&lt;=TODAY()+7,"Vence em 7 dias","A vencer")))</f>
        <v/>
      </c>
    </row>
    <row r="862">
      <c r="B862" s="51" t="n"/>
      <c r="C862" s="52" t="n"/>
      <c r="D862" s="52" t="n"/>
      <c r="E862" s="52" t="n"/>
      <c r="F862" s="52" t="n"/>
      <c r="G862" s="52" t="n"/>
      <c r="H862" s="52" t="n"/>
      <c r="I862" s="53" t="n"/>
      <c r="J862" s="54">
        <f>IF(D862="","",IFERROR(INDEX(CatTipo,MATCH(D862,CatNome,0)),"?"))</f>
        <v/>
      </c>
      <c r="K862" s="54">
        <f>IF(D862="","",IFERROR(INDEX(CatGrupo,MATCH(D862,CatNome,0)),"?"))</f>
        <v/>
      </c>
      <c r="L862" s="55">
        <f>IF(J862="Entrada",N(I862),IF(J862="Saída",-N(I862),0))</f>
        <v/>
      </c>
      <c r="M862" s="54">
        <f>IF(B862="",0,IF(H862="Previsto",IF(Visao="Realizado + previsto",1,0),1))</f>
        <v/>
      </c>
      <c r="N862" s="54">
        <f>IF(OR(B862="",H862&lt;&gt;"Previsto"),"",IF(B862&lt;TODAY(),"Atrasado",IF(B862&lt;=TODAY()+7,"Vence em 7 dias","A vencer")))</f>
        <v/>
      </c>
    </row>
    <row r="863">
      <c r="B863" s="51" t="n"/>
      <c r="C863" s="52" t="n"/>
      <c r="D863" s="52" t="n"/>
      <c r="E863" s="52" t="n"/>
      <c r="F863" s="52" t="n"/>
      <c r="G863" s="52" t="n"/>
      <c r="H863" s="52" t="n"/>
      <c r="I863" s="53" t="n"/>
      <c r="J863" s="54">
        <f>IF(D863="","",IFERROR(INDEX(CatTipo,MATCH(D863,CatNome,0)),"?"))</f>
        <v/>
      </c>
      <c r="K863" s="54">
        <f>IF(D863="","",IFERROR(INDEX(CatGrupo,MATCH(D863,CatNome,0)),"?"))</f>
        <v/>
      </c>
      <c r="L863" s="55">
        <f>IF(J863="Entrada",N(I863),IF(J863="Saída",-N(I863),0))</f>
        <v/>
      </c>
      <c r="M863" s="54">
        <f>IF(B863="",0,IF(H863="Previsto",IF(Visao="Realizado + previsto",1,0),1))</f>
        <v/>
      </c>
      <c r="N863" s="54">
        <f>IF(OR(B863="",H863&lt;&gt;"Previsto"),"",IF(B863&lt;TODAY(),"Atrasado",IF(B863&lt;=TODAY()+7,"Vence em 7 dias","A vencer")))</f>
        <v/>
      </c>
    </row>
    <row r="864">
      <c r="B864" s="51" t="n"/>
      <c r="C864" s="52" t="n"/>
      <c r="D864" s="52" t="n"/>
      <c r="E864" s="52" t="n"/>
      <c r="F864" s="52" t="n"/>
      <c r="G864" s="52" t="n"/>
      <c r="H864" s="52" t="n"/>
      <c r="I864" s="53" t="n"/>
      <c r="J864" s="54">
        <f>IF(D864="","",IFERROR(INDEX(CatTipo,MATCH(D864,CatNome,0)),"?"))</f>
        <v/>
      </c>
      <c r="K864" s="54">
        <f>IF(D864="","",IFERROR(INDEX(CatGrupo,MATCH(D864,CatNome,0)),"?"))</f>
        <v/>
      </c>
      <c r="L864" s="55">
        <f>IF(J864="Entrada",N(I864),IF(J864="Saída",-N(I864),0))</f>
        <v/>
      </c>
      <c r="M864" s="54">
        <f>IF(B864="",0,IF(H864="Previsto",IF(Visao="Realizado + previsto",1,0),1))</f>
        <v/>
      </c>
      <c r="N864" s="54">
        <f>IF(OR(B864="",H864&lt;&gt;"Previsto"),"",IF(B864&lt;TODAY(),"Atrasado",IF(B864&lt;=TODAY()+7,"Vence em 7 dias","A vencer")))</f>
        <v/>
      </c>
    </row>
    <row r="865">
      <c r="B865" s="51" t="n"/>
      <c r="C865" s="52" t="n"/>
      <c r="D865" s="52" t="n"/>
      <c r="E865" s="52" t="n"/>
      <c r="F865" s="52" t="n"/>
      <c r="G865" s="52" t="n"/>
      <c r="H865" s="52" t="n"/>
      <c r="I865" s="53" t="n"/>
      <c r="J865" s="54">
        <f>IF(D865="","",IFERROR(INDEX(CatTipo,MATCH(D865,CatNome,0)),"?"))</f>
        <v/>
      </c>
      <c r="K865" s="54">
        <f>IF(D865="","",IFERROR(INDEX(CatGrupo,MATCH(D865,CatNome,0)),"?"))</f>
        <v/>
      </c>
      <c r="L865" s="55">
        <f>IF(J865="Entrada",N(I865),IF(J865="Saída",-N(I865),0))</f>
        <v/>
      </c>
      <c r="M865" s="54">
        <f>IF(B865="",0,IF(H865="Previsto",IF(Visao="Realizado + previsto",1,0),1))</f>
        <v/>
      </c>
      <c r="N865" s="54">
        <f>IF(OR(B865="",H865&lt;&gt;"Previsto"),"",IF(B865&lt;TODAY(),"Atrasado",IF(B865&lt;=TODAY()+7,"Vence em 7 dias","A vencer")))</f>
        <v/>
      </c>
    </row>
    <row r="866">
      <c r="B866" s="51" t="n"/>
      <c r="C866" s="52" t="n"/>
      <c r="D866" s="52" t="n"/>
      <c r="E866" s="52" t="n"/>
      <c r="F866" s="52" t="n"/>
      <c r="G866" s="52" t="n"/>
      <c r="H866" s="52" t="n"/>
      <c r="I866" s="53" t="n"/>
      <c r="J866" s="54">
        <f>IF(D866="","",IFERROR(INDEX(CatTipo,MATCH(D866,CatNome,0)),"?"))</f>
        <v/>
      </c>
      <c r="K866" s="54">
        <f>IF(D866="","",IFERROR(INDEX(CatGrupo,MATCH(D866,CatNome,0)),"?"))</f>
        <v/>
      </c>
      <c r="L866" s="55">
        <f>IF(J866="Entrada",N(I866),IF(J866="Saída",-N(I866),0))</f>
        <v/>
      </c>
      <c r="M866" s="54">
        <f>IF(B866="",0,IF(H866="Previsto",IF(Visao="Realizado + previsto",1,0),1))</f>
        <v/>
      </c>
      <c r="N866" s="54">
        <f>IF(OR(B866="",H866&lt;&gt;"Previsto"),"",IF(B866&lt;TODAY(),"Atrasado",IF(B866&lt;=TODAY()+7,"Vence em 7 dias","A vencer")))</f>
        <v/>
      </c>
    </row>
    <row r="867">
      <c r="B867" s="51" t="n"/>
      <c r="C867" s="52" t="n"/>
      <c r="D867" s="52" t="n"/>
      <c r="E867" s="52" t="n"/>
      <c r="F867" s="52" t="n"/>
      <c r="G867" s="52" t="n"/>
      <c r="H867" s="52" t="n"/>
      <c r="I867" s="53" t="n"/>
      <c r="J867" s="54">
        <f>IF(D867="","",IFERROR(INDEX(CatTipo,MATCH(D867,CatNome,0)),"?"))</f>
        <v/>
      </c>
      <c r="K867" s="54">
        <f>IF(D867="","",IFERROR(INDEX(CatGrupo,MATCH(D867,CatNome,0)),"?"))</f>
        <v/>
      </c>
      <c r="L867" s="55">
        <f>IF(J867="Entrada",N(I867),IF(J867="Saída",-N(I867),0))</f>
        <v/>
      </c>
      <c r="M867" s="54">
        <f>IF(B867="",0,IF(H867="Previsto",IF(Visao="Realizado + previsto",1,0),1))</f>
        <v/>
      </c>
      <c r="N867" s="54">
        <f>IF(OR(B867="",H867&lt;&gt;"Previsto"),"",IF(B867&lt;TODAY(),"Atrasado",IF(B867&lt;=TODAY()+7,"Vence em 7 dias","A vencer")))</f>
        <v/>
      </c>
    </row>
    <row r="868">
      <c r="B868" s="51" t="n"/>
      <c r="C868" s="52" t="n"/>
      <c r="D868" s="52" t="n"/>
      <c r="E868" s="52" t="n"/>
      <c r="F868" s="52" t="n"/>
      <c r="G868" s="52" t="n"/>
      <c r="H868" s="52" t="n"/>
      <c r="I868" s="53" t="n"/>
      <c r="J868" s="54">
        <f>IF(D868="","",IFERROR(INDEX(CatTipo,MATCH(D868,CatNome,0)),"?"))</f>
        <v/>
      </c>
      <c r="K868" s="54">
        <f>IF(D868="","",IFERROR(INDEX(CatGrupo,MATCH(D868,CatNome,0)),"?"))</f>
        <v/>
      </c>
      <c r="L868" s="55">
        <f>IF(J868="Entrada",N(I868),IF(J868="Saída",-N(I868),0))</f>
        <v/>
      </c>
      <c r="M868" s="54">
        <f>IF(B868="",0,IF(H868="Previsto",IF(Visao="Realizado + previsto",1,0),1))</f>
        <v/>
      </c>
      <c r="N868" s="54">
        <f>IF(OR(B868="",H868&lt;&gt;"Previsto"),"",IF(B868&lt;TODAY(),"Atrasado",IF(B868&lt;=TODAY()+7,"Vence em 7 dias","A vencer")))</f>
        <v/>
      </c>
    </row>
    <row r="869">
      <c r="B869" s="51" t="n"/>
      <c r="C869" s="52" t="n"/>
      <c r="D869" s="52" t="n"/>
      <c r="E869" s="52" t="n"/>
      <c r="F869" s="52" t="n"/>
      <c r="G869" s="52" t="n"/>
      <c r="H869" s="52" t="n"/>
      <c r="I869" s="53" t="n"/>
      <c r="J869" s="54">
        <f>IF(D869="","",IFERROR(INDEX(CatTipo,MATCH(D869,CatNome,0)),"?"))</f>
        <v/>
      </c>
      <c r="K869" s="54">
        <f>IF(D869="","",IFERROR(INDEX(CatGrupo,MATCH(D869,CatNome,0)),"?"))</f>
        <v/>
      </c>
      <c r="L869" s="55">
        <f>IF(J869="Entrada",N(I869),IF(J869="Saída",-N(I869),0))</f>
        <v/>
      </c>
      <c r="M869" s="54">
        <f>IF(B869="",0,IF(H869="Previsto",IF(Visao="Realizado + previsto",1,0),1))</f>
        <v/>
      </c>
      <c r="N869" s="54">
        <f>IF(OR(B869="",H869&lt;&gt;"Previsto"),"",IF(B869&lt;TODAY(),"Atrasado",IF(B869&lt;=TODAY()+7,"Vence em 7 dias","A vencer")))</f>
        <v/>
      </c>
    </row>
    <row r="870">
      <c r="B870" s="51" t="n"/>
      <c r="C870" s="52" t="n"/>
      <c r="D870" s="52" t="n"/>
      <c r="E870" s="52" t="n"/>
      <c r="F870" s="52" t="n"/>
      <c r="G870" s="52" t="n"/>
      <c r="H870" s="52" t="n"/>
      <c r="I870" s="53" t="n"/>
      <c r="J870" s="54">
        <f>IF(D870="","",IFERROR(INDEX(CatTipo,MATCH(D870,CatNome,0)),"?"))</f>
        <v/>
      </c>
      <c r="K870" s="54">
        <f>IF(D870="","",IFERROR(INDEX(CatGrupo,MATCH(D870,CatNome,0)),"?"))</f>
        <v/>
      </c>
      <c r="L870" s="55">
        <f>IF(J870="Entrada",N(I870),IF(J870="Saída",-N(I870),0))</f>
        <v/>
      </c>
      <c r="M870" s="54">
        <f>IF(B870="",0,IF(H870="Previsto",IF(Visao="Realizado + previsto",1,0),1))</f>
        <v/>
      </c>
      <c r="N870" s="54">
        <f>IF(OR(B870="",H870&lt;&gt;"Previsto"),"",IF(B870&lt;TODAY(),"Atrasado",IF(B870&lt;=TODAY()+7,"Vence em 7 dias","A vencer")))</f>
        <v/>
      </c>
    </row>
    <row r="871">
      <c r="B871" s="51" t="n"/>
      <c r="C871" s="52" t="n"/>
      <c r="D871" s="52" t="n"/>
      <c r="E871" s="52" t="n"/>
      <c r="F871" s="52" t="n"/>
      <c r="G871" s="52" t="n"/>
      <c r="H871" s="52" t="n"/>
      <c r="I871" s="53" t="n"/>
      <c r="J871" s="54">
        <f>IF(D871="","",IFERROR(INDEX(CatTipo,MATCH(D871,CatNome,0)),"?"))</f>
        <v/>
      </c>
      <c r="K871" s="54">
        <f>IF(D871="","",IFERROR(INDEX(CatGrupo,MATCH(D871,CatNome,0)),"?"))</f>
        <v/>
      </c>
      <c r="L871" s="55">
        <f>IF(J871="Entrada",N(I871),IF(J871="Saída",-N(I871),0))</f>
        <v/>
      </c>
      <c r="M871" s="54">
        <f>IF(B871="",0,IF(H871="Previsto",IF(Visao="Realizado + previsto",1,0),1))</f>
        <v/>
      </c>
      <c r="N871" s="54">
        <f>IF(OR(B871="",H871&lt;&gt;"Previsto"),"",IF(B871&lt;TODAY(),"Atrasado",IF(B871&lt;=TODAY()+7,"Vence em 7 dias","A vencer")))</f>
        <v/>
      </c>
    </row>
    <row r="872">
      <c r="B872" s="51" t="n"/>
      <c r="C872" s="52" t="n"/>
      <c r="D872" s="52" t="n"/>
      <c r="E872" s="52" t="n"/>
      <c r="F872" s="52" t="n"/>
      <c r="G872" s="52" t="n"/>
      <c r="H872" s="52" t="n"/>
      <c r="I872" s="53" t="n"/>
      <c r="J872" s="54">
        <f>IF(D872="","",IFERROR(INDEX(CatTipo,MATCH(D872,CatNome,0)),"?"))</f>
        <v/>
      </c>
      <c r="K872" s="54">
        <f>IF(D872="","",IFERROR(INDEX(CatGrupo,MATCH(D872,CatNome,0)),"?"))</f>
        <v/>
      </c>
      <c r="L872" s="55">
        <f>IF(J872="Entrada",N(I872),IF(J872="Saída",-N(I872),0))</f>
        <v/>
      </c>
      <c r="M872" s="54">
        <f>IF(B872="",0,IF(H872="Previsto",IF(Visao="Realizado + previsto",1,0),1))</f>
        <v/>
      </c>
      <c r="N872" s="54">
        <f>IF(OR(B872="",H872&lt;&gt;"Previsto"),"",IF(B872&lt;TODAY(),"Atrasado",IF(B872&lt;=TODAY()+7,"Vence em 7 dias","A vencer")))</f>
        <v/>
      </c>
    </row>
    <row r="873">
      <c r="B873" s="51" t="n"/>
      <c r="C873" s="52" t="n"/>
      <c r="D873" s="52" t="n"/>
      <c r="E873" s="52" t="n"/>
      <c r="F873" s="52" t="n"/>
      <c r="G873" s="52" t="n"/>
      <c r="H873" s="52" t="n"/>
      <c r="I873" s="53" t="n"/>
      <c r="J873" s="54">
        <f>IF(D873="","",IFERROR(INDEX(CatTipo,MATCH(D873,CatNome,0)),"?"))</f>
        <v/>
      </c>
      <c r="K873" s="54">
        <f>IF(D873="","",IFERROR(INDEX(CatGrupo,MATCH(D873,CatNome,0)),"?"))</f>
        <v/>
      </c>
      <c r="L873" s="55">
        <f>IF(J873="Entrada",N(I873),IF(J873="Saída",-N(I873),0))</f>
        <v/>
      </c>
      <c r="M873" s="54">
        <f>IF(B873="",0,IF(H873="Previsto",IF(Visao="Realizado + previsto",1,0),1))</f>
        <v/>
      </c>
      <c r="N873" s="54">
        <f>IF(OR(B873="",H873&lt;&gt;"Previsto"),"",IF(B873&lt;TODAY(),"Atrasado",IF(B873&lt;=TODAY()+7,"Vence em 7 dias","A vencer")))</f>
        <v/>
      </c>
    </row>
    <row r="874">
      <c r="B874" s="51" t="n"/>
      <c r="C874" s="52" t="n"/>
      <c r="D874" s="52" t="n"/>
      <c r="E874" s="52" t="n"/>
      <c r="F874" s="52" t="n"/>
      <c r="G874" s="52" t="n"/>
      <c r="H874" s="52" t="n"/>
      <c r="I874" s="53" t="n"/>
      <c r="J874" s="54">
        <f>IF(D874="","",IFERROR(INDEX(CatTipo,MATCH(D874,CatNome,0)),"?"))</f>
        <v/>
      </c>
      <c r="K874" s="54">
        <f>IF(D874="","",IFERROR(INDEX(CatGrupo,MATCH(D874,CatNome,0)),"?"))</f>
        <v/>
      </c>
      <c r="L874" s="55">
        <f>IF(J874="Entrada",N(I874),IF(J874="Saída",-N(I874),0))</f>
        <v/>
      </c>
      <c r="M874" s="54">
        <f>IF(B874="",0,IF(H874="Previsto",IF(Visao="Realizado + previsto",1,0),1))</f>
        <v/>
      </c>
      <c r="N874" s="54">
        <f>IF(OR(B874="",H874&lt;&gt;"Previsto"),"",IF(B874&lt;TODAY(),"Atrasado",IF(B874&lt;=TODAY()+7,"Vence em 7 dias","A vencer")))</f>
        <v/>
      </c>
    </row>
    <row r="875">
      <c r="B875" s="51" t="n"/>
      <c r="C875" s="52" t="n"/>
      <c r="D875" s="52" t="n"/>
      <c r="E875" s="52" t="n"/>
      <c r="F875" s="52" t="n"/>
      <c r="G875" s="52" t="n"/>
      <c r="H875" s="52" t="n"/>
      <c r="I875" s="53" t="n"/>
      <c r="J875" s="54">
        <f>IF(D875="","",IFERROR(INDEX(CatTipo,MATCH(D875,CatNome,0)),"?"))</f>
        <v/>
      </c>
      <c r="K875" s="54">
        <f>IF(D875="","",IFERROR(INDEX(CatGrupo,MATCH(D875,CatNome,0)),"?"))</f>
        <v/>
      </c>
      <c r="L875" s="55">
        <f>IF(J875="Entrada",N(I875),IF(J875="Saída",-N(I875),0))</f>
        <v/>
      </c>
      <c r="M875" s="54">
        <f>IF(B875="",0,IF(H875="Previsto",IF(Visao="Realizado + previsto",1,0),1))</f>
        <v/>
      </c>
      <c r="N875" s="54">
        <f>IF(OR(B875="",H875&lt;&gt;"Previsto"),"",IF(B875&lt;TODAY(),"Atrasado",IF(B875&lt;=TODAY()+7,"Vence em 7 dias","A vencer")))</f>
        <v/>
      </c>
    </row>
    <row r="876">
      <c r="B876" s="51" t="n"/>
      <c r="C876" s="52" t="n"/>
      <c r="D876" s="52" t="n"/>
      <c r="E876" s="52" t="n"/>
      <c r="F876" s="52" t="n"/>
      <c r="G876" s="52" t="n"/>
      <c r="H876" s="52" t="n"/>
      <c r="I876" s="53" t="n"/>
      <c r="J876" s="54">
        <f>IF(D876="","",IFERROR(INDEX(CatTipo,MATCH(D876,CatNome,0)),"?"))</f>
        <v/>
      </c>
      <c r="K876" s="54">
        <f>IF(D876="","",IFERROR(INDEX(CatGrupo,MATCH(D876,CatNome,0)),"?"))</f>
        <v/>
      </c>
      <c r="L876" s="55">
        <f>IF(J876="Entrada",N(I876),IF(J876="Saída",-N(I876),0))</f>
        <v/>
      </c>
      <c r="M876" s="54">
        <f>IF(B876="",0,IF(H876="Previsto",IF(Visao="Realizado + previsto",1,0),1))</f>
        <v/>
      </c>
      <c r="N876" s="54">
        <f>IF(OR(B876="",H876&lt;&gt;"Previsto"),"",IF(B876&lt;TODAY(),"Atrasado",IF(B876&lt;=TODAY()+7,"Vence em 7 dias","A vencer")))</f>
        <v/>
      </c>
    </row>
    <row r="877">
      <c r="B877" s="51" t="n"/>
      <c r="C877" s="52" t="n"/>
      <c r="D877" s="52" t="n"/>
      <c r="E877" s="52" t="n"/>
      <c r="F877" s="52" t="n"/>
      <c r="G877" s="52" t="n"/>
      <c r="H877" s="52" t="n"/>
      <c r="I877" s="53" t="n"/>
      <c r="J877" s="54">
        <f>IF(D877="","",IFERROR(INDEX(CatTipo,MATCH(D877,CatNome,0)),"?"))</f>
        <v/>
      </c>
      <c r="K877" s="54">
        <f>IF(D877="","",IFERROR(INDEX(CatGrupo,MATCH(D877,CatNome,0)),"?"))</f>
        <v/>
      </c>
      <c r="L877" s="55">
        <f>IF(J877="Entrada",N(I877),IF(J877="Saída",-N(I877),0))</f>
        <v/>
      </c>
      <c r="M877" s="54">
        <f>IF(B877="",0,IF(H877="Previsto",IF(Visao="Realizado + previsto",1,0),1))</f>
        <v/>
      </c>
      <c r="N877" s="54">
        <f>IF(OR(B877="",H877&lt;&gt;"Previsto"),"",IF(B877&lt;TODAY(),"Atrasado",IF(B877&lt;=TODAY()+7,"Vence em 7 dias","A vencer")))</f>
        <v/>
      </c>
    </row>
    <row r="878">
      <c r="B878" s="51" t="n"/>
      <c r="C878" s="52" t="n"/>
      <c r="D878" s="52" t="n"/>
      <c r="E878" s="52" t="n"/>
      <c r="F878" s="52" t="n"/>
      <c r="G878" s="52" t="n"/>
      <c r="H878" s="52" t="n"/>
      <c r="I878" s="53" t="n"/>
      <c r="J878" s="54">
        <f>IF(D878="","",IFERROR(INDEX(CatTipo,MATCH(D878,CatNome,0)),"?"))</f>
        <v/>
      </c>
      <c r="K878" s="54">
        <f>IF(D878="","",IFERROR(INDEX(CatGrupo,MATCH(D878,CatNome,0)),"?"))</f>
        <v/>
      </c>
      <c r="L878" s="55">
        <f>IF(J878="Entrada",N(I878),IF(J878="Saída",-N(I878),0))</f>
        <v/>
      </c>
      <c r="M878" s="54">
        <f>IF(B878="",0,IF(H878="Previsto",IF(Visao="Realizado + previsto",1,0),1))</f>
        <v/>
      </c>
      <c r="N878" s="54">
        <f>IF(OR(B878="",H878&lt;&gt;"Previsto"),"",IF(B878&lt;TODAY(),"Atrasado",IF(B878&lt;=TODAY()+7,"Vence em 7 dias","A vencer")))</f>
        <v/>
      </c>
    </row>
    <row r="879">
      <c r="B879" s="51" t="n"/>
      <c r="C879" s="52" t="n"/>
      <c r="D879" s="52" t="n"/>
      <c r="E879" s="52" t="n"/>
      <c r="F879" s="52" t="n"/>
      <c r="G879" s="52" t="n"/>
      <c r="H879" s="52" t="n"/>
      <c r="I879" s="53" t="n"/>
      <c r="J879" s="54">
        <f>IF(D879="","",IFERROR(INDEX(CatTipo,MATCH(D879,CatNome,0)),"?"))</f>
        <v/>
      </c>
      <c r="K879" s="54">
        <f>IF(D879="","",IFERROR(INDEX(CatGrupo,MATCH(D879,CatNome,0)),"?"))</f>
        <v/>
      </c>
      <c r="L879" s="55">
        <f>IF(J879="Entrada",N(I879),IF(J879="Saída",-N(I879),0))</f>
        <v/>
      </c>
      <c r="M879" s="54">
        <f>IF(B879="",0,IF(H879="Previsto",IF(Visao="Realizado + previsto",1,0),1))</f>
        <v/>
      </c>
      <c r="N879" s="54">
        <f>IF(OR(B879="",H879&lt;&gt;"Previsto"),"",IF(B879&lt;TODAY(),"Atrasado",IF(B879&lt;=TODAY()+7,"Vence em 7 dias","A vencer")))</f>
        <v/>
      </c>
    </row>
    <row r="880">
      <c r="B880" s="51" t="n"/>
      <c r="C880" s="52" t="n"/>
      <c r="D880" s="52" t="n"/>
      <c r="E880" s="52" t="n"/>
      <c r="F880" s="52" t="n"/>
      <c r="G880" s="52" t="n"/>
      <c r="H880" s="52" t="n"/>
      <c r="I880" s="53" t="n"/>
      <c r="J880" s="54">
        <f>IF(D880="","",IFERROR(INDEX(CatTipo,MATCH(D880,CatNome,0)),"?"))</f>
        <v/>
      </c>
      <c r="K880" s="54">
        <f>IF(D880="","",IFERROR(INDEX(CatGrupo,MATCH(D880,CatNome,0)),"?"))</f>
        <v/>
      </c>
      <c r="L880" s="55">
        <f>IF(J880="Entrada",N(I880),IF(J880="Saída",-N(I880),0))</f>
        <v/>
      </c>
      <c r="M880" s="54">
        <f>IF(B880="",0,IF(H880="Previsto",IF(Visao="Realizado + previsto",1,0),1))</f>
        <v/>
      </c>
      <c r="N880" s="54">
        <f>IF(OR(B880="",H880&lt;&gt;"Previsto"),"",IF(B880&lt;TODAY(),"Atrasado",IF(B880&lt;=TODAY()+7,"Vence em 7 dias","A vencer")))</f>
        <v/>
      </c>
    </row>
    <row r="881">
      <c r="B881" s="51" t="n"/>
      <c r="C881" s="52" t="n"/>
      <c r="D881" s="52" t="n"/>
      <c r="E881" s="52" t="n"/>
      <c r="F881" s="52" t="n"/>
      <c r="G881" s="52" t="n"/>
      <c r="H881" s="52" t="n"/>
      <c r="I881" s="53" t="n"/>
      <c r="J881" s="54">
        <f>IF(D881="","",IFERROR(INDEX(CatTipo,MATCH(D881,CatNome,0)),"?"))</f>
        <v/>
      </c>
      <c r="K881" s="54">
        <f>IF(D881="","",IFERROR(INDEX(CatGrupo,MATCH(D881,CatNome,0)),"?"))</f>
        <v/>
      </c>
      <c r="L881" s="55">
        <f>IF(J881="Entrada",N(I881),IF(J881="Saída",-N(I881),0))</f>
        <v/>
      </c>
      <c r="M881" s="54">
        <f>IF(B881="",0,IF(H881="Previsto",IF(Visao="Realizado + previsto",1,0),1))</f>
        <v/>
      </c>
      <c r="N881" s="54">
        <f>IF(OR(B881="",H881&lt;&gt;"Previsto"),"",IF(B881&lt;TODAY(),"Atrasado",IF(B881&lt;=TODAY()+7,"Vence em 7 dias","A vencer")))</f>
        <v/>
      </c>
    </row>
    <row r="882">
      <c r="B882" s="51" t="n"/>
      <c r="C882" s="52" t="n"/>
      <c r="D882" s="52" t="n"/>
      <c r="E882" s="52" t="n"/>
      <c r="F882" s="52" t="n"/>
      <c r="G882" s="52" t="n"/>
      <c r="H882" s="52" t="n"/>
      <c r="I882" s="53" t="n"/>
      <c r="J882" s="54">
        <f>IF(D882="","",IFERROR(INDEX(CatTipo,MATCH(D882,CatNome,0)),"?"))</f>
        <v/>
      </c>
      <c r="K882" s="54">
        <f>IF(D882="","",IFERROR(INDEX(CatGrupo,MATCH(D882,CatNome,0)),"?"))</f>
        <v/>
      </c>
      <c r="L882" s="55">
        <f>IF(J882="Entrada",N(I882),IF(J882="Saída",-N(I882),0))</f>
        <v/>
      </c>
      <c r="M882" s="54">
        <f>IF(B882="",0,IF(H882="Previsto",IF(Visao="Realizado + previsto",1,0),1))</f>
        <v/>
      </c>
      <c r="N882" s="54">
        <f>IF(OR(B882="",H882&lt;&gt;"Previsto"),"",IF(B882&lt;TODAY(),"Atrasado",IF(B882&lt;=TODAY()+7,"Vence em 7 dias","A vencer")))</f>
        <v/>
      </c>
    </row>
    <row r="883">
      <c r="B883" s="51" t="n"/>
      <c r="C883" s="52" t="n"/>
      <c r="D883" s="52" t="n"/>
      <c r="E883" s="52" t="n"/>
      <c r="F883" s="52" t="n"/>
      <c r="G883" s="52" t="n"/>
      <c r="H883" s="52" t="n"/>
      <c r="I883" s="53" t="n"/>
      <c r="J883" s="54">
        <f>IF(D883="","",IFERROR(INDEX(CatTipo,MATCH(D883,CatNome,0)),"?"))</f>
        <v/>
      </c>
      <c r="K883" s="54">
        <f>IF(D883="","",IFERROR(INDEX(CatGrupo,MATCH(D883,CatNome,0)),"?"))</f>
        <v/>
      </c>
      <c r="L883" s="55">
        <f>IF(J883="Entrada",N(I883),IF(J883="Saída",-N(I883),0))</f>
        <v/>
      </c>
      <c r="M883" s="54">
        <f>IF(B883="",0,IF(H883="Previsto",IF(Visao="Realizado + previsto",1,0),1))</f>
        <v/>
      </c>
      <c r="N883" s="54">
        <f>IF(OR(B883="",H883&lt;&gt;"Previsto"),"",IF(B883&lt;TODAY(),"Atrasado",IF(B883&lt;=TODAY()+7,"Vence em 7 dias","A vencer")))</f>
        <v/>
      </c>
    </row>
    <row r="884">
      <c r="B884" s="51" t="n"/>
      <c r="C884" s="52" t="n"/>
      <c r="D884" s="52" t="n"/>
      <c r="E884" s="52" t="n"/>
      <c r="F884" s="52" t="n"/>
      <c r="G884" s="52" t="n"/>
      <c r="H884" s="52" t="n"/>
      <c r="I884" s="53" t="n"/>
      <c r="J884" s="54">
        <f>IF(D884="","",IFERROR(INDEX(CatTipo,MATCH(D884,CatNome,0)),"?"))</f>
        <v/>
      </c>
      <c r="K884" s="54">
        <f>IF(D884="","",IFERROR(INDEX(CatGrupo,MATCH(D884,CatNome,0)),"?"))</f>
        <v/>
      </c>
      <c r="L884" s="55">
        <f>IF(J884="Entrada",N(I884),IF(J884="Saída",-N(I884),0))</f>
        <v/>
      </c>
      <c r="M884" s="54">
        <f>IF(B884="",0,IF(H884="Previsto",IF(Visao="Realizado + previsto",1,0),1))</f>
        <v/>
      </c>
      <c r="N884" s="54">
        <f>IF(OR(B884="",H884&lt;&gt;"Previsto"),"",IF(B884&lt;TODAY(),"Atrasado",IF(B884&lt;=TODAY()+7,"Vence em 7 dias","A vencer")))</f>
        <v/>
      </c>
    </row>
    <row r="885">
      <c r="B885" s="51" t="n"/>
      <c r="C885" s="52" t="n"/>
      <c r="D885" s="52" t="n"/>
      <c r="E885" s="52" t="n"/>
      <c r="F885" s="52" t="n"/>
      <c r="G885" s="52" t="n"/>
      <c r="H885" s="52" t="n"/>
      <c r="I885" s="53" t="n"/>
      <c r="J885" s="54">
        <f>IF(D885="","",IFERROR(INDEX(CatTipo,MATCH(D885,CatNome,0)),"?"))</f>
        <v/>
      </c>
      <c r="K885" s="54">
        <f>IF(D885="","",IFERROR(INDEX(CatGrupo,MATCH(D885,CatNome,0)),"?"))</f>
        <v/>
      </c>
      <c r="L885" s="55">
        <f>IF(J885="Entrada",N(I885),IF(J885="Saída",-N(I885),0))</f>
        <v/>
      </c>
      <c r="M885" s="54">
        <f>IF(B885="",0,IF(H885="Previsto",IF(Visao="Realizado + previsto",1,0),1))</f>
        <v/>
      </c>
      <c r="N885" s="54">
        <f>IF(OR(B885="",H885&lt;&gt;"Previsto"),"",IF(B885&lt;TODAY(),"Atrasado",IF(B885&lt;=TODAY()+7,"Vence em 7 dias","A vencer")))</f>
        <v/>
      </c>
    </row>
    <row r="886">
      <c r="B886" s="51" t="n"/>
      <c r="C886" s="52" t="n"/>
      <c r="D886" s="52" t="n"/>
      <c r="E886" s="52" t="n"/>
      <c r="F886" s="52" t="n"/>
      <c r="G886" s="52" t="n"/>
      <c r="H886" s="52" t="n"/>
      <c r="I886" s="53" t="n"/>
      <c r="J886" s="54">
        <f>IF(D886="","",IFERROR(INDEX(CatTipo,MATCH(D886,CatNome,0)),"?"))</f>
        <v/>
      </c>
      <c r="K886" s="54">
        <f>IF(D886="","",IFERROR(INDEX(CatGrupo,MATCH(D886,CatNome,0)),"?"))</f>
        <v/>
      </c>
      <c r="L886" s="55">
        <f>IF(J886="Entrada",N(I886),IF(J886="Saída",-N(I886),0))</f>
        <v/>
      </c>
      <c r="M886" s="54">
        <f>IF(B886="",0,IF(H886="Previsto",IF(Visao="Realizado + previsto",1,0),1))</f>
        <v/>
      </c>
      <c r="N886" s="54">
        <f>IF(OR(B886="",H886&lt;&gt;"Previsto"),"",IF(B886&lt;TODAY(),"Atrasado",IF(B886&lt;=TODAY()+7,"Vence em 7 dias","A vencer")))</f>
        <v/>
      </c>
    </row>
    <row r="887">
      <c r="B887" s="51" t="n"/>
      <c r="C887" s="52" t="n"/>
      <c r="D887" s="52" t="n"/>
      <c r="E887" s="52" t="n"/>
      <c r="F887" s="52" t="n"/>
      <c r="G887" s="52" t="n"/>
      <c r="H887" s="52" t="n"/>
      <c r="I887" s="53" t="n"/>
      <c r="J887" s="54">
        <f>IF(D887="","",IFERROR(INDEX(CatTipo,MATCH(D887,CatNome,0)),"?"))</f>
        <v/>
      </c>
      <c r="K887" s="54">
        <f>IF(D887="","",IFERROR(INDEX(CatGrupo,MATCH(D887,CatNome,0)),"?"))</f>
        <v/>
      </c>
      <c r="L887" s="55">
        <f>IF(J887="Entrada",N(I887),IF(J887="Saída",-N(I887),0))</f>
        <v/>
      </c>
      <c r="M887" s="54">
        <f>IF(B887="",0,IF(H887="Previsto",IF(Visao="Realizado + previsto",1,0),1))</f>
        <v/>
      </c>
      <c r="N887" s="54">
        <f>IF(OR(B887="",H887&lt;&gt;"Previsto"),"",IF(B887&lt;TODAY(),"Atrasado",IF(B887&lt;=TODAY()+7,"Vence em 7 dias","A vencer")))</f>
        <v/>
      </c>
    </row>
    <row r="888">
      <c r="B888" s="51" t="n"/>
      <c r="C888" s="52" t="n"/>
      <c r="D888" s="52" t="n"/>
      <c r="E888" s="52" t="n"/>
      <c r="F888" s="52" t="n"/>
      <c r="G888" s="52" t="n"/>
      <c r="H888" s="52" t="n"/>
      <c r="I888" s="53" t="n"/>
      <c r="J888" s="54">
        <f>IF(D888="","",IFERROR(INDEX(CatTipo,MATCH(D888,CatNome,0)),"?"))</f>
        <v/>
      </c>
      <c r="K888" s="54">
        <f>IF(D888="","",IFERROR(INDEX(CatGrupo,MATCH(D888,CatNome,0)),"?"))</f>
        <v/>
      </c>
      <c r="L888" s="55">
        <f>IF(J888="Entrada",N(I888),IF(J888="Saída",-N(I888),0))</f>
        <v/>
      </c>
      <c r="M888" s="54">
        <f>IF(B888="",0,IF(H888="Previsto",IF(Visao="Realizado + previsto",1,0),1))</f>
        <v/>
      </c>
      <c r="N888" s="54">
        <f>IF(OR(B888="",H888&lt;&gt;"Previsto"),"",IF(B888&lt;TODAY(),"Atrasado",IF(B888&lt;=TODAY()+7,"Vence em 7 dias","A vencer")))</f>
        <v/>
      </c>
    </row>
    <row r="889">
      <c r="B889" s="51" t="n"/>
      <c r="C889" s="52" t="n"/>
      <c r="D889" s="52" t="n"/>
      <c r="E889" s="52" t="n"/>
      <c r="F889" s="52" t="n"/>
      <c r="G889" s="52" t="n"/>
      <c r="H889" s="52" t="n"/>
      <c r="I889" s="53" t="n"/>
      <c r="J889" s="54">
        <f>IF(D889="","",IFERROR(INDEX(CatTipo,MATCH(D889,CatNome,0)),"?"))</f>
        <v/>
      </c>
      <c r="K889" s="54">
        <f>IF(D889="","",IFERROR(INDEX(CatGrupo,MATCH(D889,CatNome,0)),"?"))</f>
        <v/>
      </c>
      <c r="L889" s="55">
        <f>IF(J889="Entrada",N(I889),IF(J889="Saída",-N(I889),0))</f>
        <v/>
      </c>
      <c r="M889" s="54">
        <f>IF(B889="",0,IF(H889="Previsto",IF(Visao="Realizado + previsto",1,0),1))</f>
        <v/>
      </c>
      <c r="N889" s="54">
        <f>IF(OR(B889="",H889&lt;&gt;"Previsto"),"",IF(B889&lt;TODAY(),"Atrasado",IF(B889&lt;=TODAY()+7,"Vence em 7 dias","A vencer")))</f>
        <v/>
      </c>
    </row>
    <row r="890">
      <c r="B890" s="51" t="n"/>
      <c r="C890" s="52" t="n"/>
      <c r="D890" s="52" t="n"/>
      <c r="E890" s="52" t="n"/>
      <c r="F890" s="52" t="n"/>
      <c r="G890" s="52" t="n"/>
      <c r="H890" s="52" t="n"/>
      <c r="I890" s="53" t="n"/>
      <c r="J890" s="54">
        <f>IF(D890="","",IFERROR(INDEX(CatTipo,MATCH(D890,CatNome,0)),"?"))</f>
        <v/>
      </c>
      <c r="K890" s="54">
        <f>IF(D890="","",IFERROR(INDEX(CatGrupo,MATCH(D890,CatNome,0)),"?"))</f>
        <v/>
      </c>
      <c r="L890" s="55">
        <f>IF(J890="Entrada",N(I890),IF(J890="Saída",-N(I890),0))</f>
        <v/>
      </c>
      <c r="M890" s="54">
        <f>IF(B890="",0,IF(H890="Previsto",IF(Visao="Realizado + previsto",1,0),1))</f>
        <v/>
      </c>
      <c r="N890" s="54">
        <f>IF(OR(B890="",H890&lt;&gt;"Previsto"),"",IF(B890&lt;TODAY(),"Atrasado",IF(B890&lt;=TODAY()+7,"Vence em 7 dias","A vencer")))</f>
        <v/>
      </c>
    </row>
    <row r="891">
      <c r="B891" s="51" t="n"/>
      <c r="C891" s="52" t="n"/>
      <c r="D891" s="52" t="n"/>
      <c r="E891" s="52" t="n"/>
      <c r="F891" s="52" t="n"/>
      <c r="G891" s="52" t="n"/>
      <c r="H891" s="52" t="n"/>
      <c r="I891" s="53" t="n"/>
      <c r="J891" s="54">
        <f>IF(D891="","",IFERROR(INDEX(CatTipo,MATCH(D891,CatNome,0)),"?"))</f>
        <v/>
      </c>
      <c r="K891" s="54">
        <f>IF(D891="","",IFERROR(INDEX(CatGrupo,MATCH(D891,CatNome,0)),"?"))</f>
        <v/>
      </c>
      <c r="L891" s="55">
        <f>IF(J891="Entrada",N(I891),IF(J891="Saída",-N(I891),0))</f>
        <v/>
      </c>
      <c r="M891" s="54">
        <f>IF(B891="",0,IF(H891="Previsto",IF(Visao="Realizado + previsto",1,0),1))</f>
        <v/>
      </c>
      <c r="N891" s="54">
        <f>IF(OR(B891="",H891&lt;&gt;"Previsto"),"",IF(B891&lt;TODAY(),"Atrasado",IF(B891&lt;=TODAY()+7,"Vence em 7 dias","A vencer")))</f>
        <v/>
      </c>
    </row>
    <row r="892">
      <c r="B892" s="51" t="n"/>
      <c r="C892" s="52" t="n"/>
      <c r="D892" s="52" t="n"/>
      <c r="E892" s="52" t="n"/>
      <c r="F892" s="52" t="n"/>
      <c r="G892" s="52" t="n"/>
      <c r="H892" s="52" t="n"/>
      <c r="I892" s="53" t="n"/>
      <c r="J892" s="54">
        <f>IF(D892="","",IFERROR(INDEX(CatTipo,MATCH(D892,CatNome,0)),"?"))</f>
        <v/>
      </c>
      <c r="K892" s="54">
        <f>IF(D892="","",IFERROR(INDEX(CatGrupo,MATCH(D892,CatNome,0)),"?"))</f>
        <v/>
      </c>
      <c r="L892" s="55">
        <f>IF(J892="Entrada",N(I892),IF(J892="Saída",-N(I892),0))</f>
        <v/>
      </c>
      <c r="M892" s="54">
        <f>IF(B892="",0,IF(H892="Previsto",IF(Visao="Realizado + previsto",1,0),1))</f>
        <v/>
      </c>
      <c r="N892" s="54">
        <f>IF(OR(B892="",H892&lt;&gt;"Previsto"),"",IF(B892&lt;TODAY(),"Atrasado",IF(B892&lt;=TODAY()+7,"Vence em 7 dias","A vencer")))</f>
        <v/>
      </c>
    </row>
    <row r="893">
      <c r="B893" s="51" t="n"/>
      <c r="C893" s="52" t="n"/>
      <c r="D893" s="52" t="n"/>
      <c r="E893" s="52" t="n"/>
      <c r="F893" s="52" t="n"/>
      <c r="G893" s="52" t="n"/>
      <c r="H893" s="52" t="n"/>
      <c r="I893" s="53" t="n"/>
      <c r="J893" s="54">
        <f>IF(D893="","",IFERROR(INDEX(CatTipo,MATCH(D893,CatNome,0)),"?"))</f>
        <v/>
      </c>
      <c r="K893" s="54">
        <f>IF(D893="","",IFERROR(INDEX(CatGrupo,MATCH(D893,CatNome,0)),"?"))</f>
        <v/>
      </c>
      <c r="L893" s="55">
        <f>IF(J893="Entrada",N(I893),IF(J893="Saída",-N(I893),0))</f>
        <v/>
      </c>
      <c r="M893" s="54">
        <f>IF(B893="",0,IF(H893="Previsto",IF(Visao="Realizado + previsto",1,0),1))</f>
        <v/>
      </c>
      <c r="N893" s="54">
        <f>IF(OR(B893="",H893&lt;&gt;"Previsto"),"",IF(B893&lt;TODAY(),"Atrasado",IF(B893&lt;=TODAY()+7,"Vence em 7 dias","A vencer")))</f>
        <v/>
      </c>
    </row>
    <row r="894">
      <c r="B894" s="51" t="n"/>
      <c r="C894" s="52" t="n"/>
      <c r="D894" s="52" t="n"/>
      <c r="E894" s="52" t="n"/>
      <c r="F894" s="52" t="n"/>
      <c r="G894" s="52" t="n"/>
      <c r="H894" s="52" t="n"/>
      <c r="I894" s="53" t="n"/>
      <c r="J894" s="54">
        <f>IF(D894="","",IFERROR(INDEX(CatTipo,MATCH(D894,CatNome,0)),"?"))</f>
        <v/>
      </c>
      <c r="K894" s="54">
        <f>IF(D894="","",IFERROR(INDEX(CatGrupo,MATCH(D894,CatNome,0)),"?"))</f>
        <v/>
      </c>
      <c r="L894" s="55">
        <f>IF(J894="Entrada",N(I894),IF(J894="Saída",-N(I894),0))</f>
        <v/>
      </c>
      <c r="M894" s="54">
        <f>IF(B894="",0,IF(H894="Previsto",IF(Visao="Realizado + previsto",1,0),1))</f>
        <v/>
      </c>
      <c r="N894" s="54">
        <f>IF(OR(B894="",H894&lt;&gt;"Previsto"),"",IF(B894&lt;TODAY(),"Atrasado",IF(B894&lt;=TODAY()+7,"Vence em 7 dias","A vencer")))</f>
        <v/>
      </c>
    </row>
    <row r="895">
      <c r="B895" s="51" t="n"/>
      <c r="C895" s="52" t="n"/>
      <c r="D895" s="52" t="n"/>
      <c r="E895" s="52" t="n"/>
      <c r="F895" s="52" t="n"/>
      <c r="G895" s="52" t="n"/>
      <c r="H895" s="52" t="n"/>
      <c r="I895" s="53" t="n"/>
      <c r="J895" s="54">
        <f>IF(D895="","",IFERROR(INDEX(CatTipo,MATCH(D895,CatNome,0)),"?"))</f>
        <v/>
      </c>
      <c r="K895" s="54">
        <f>IF(D895="","",IFERROR(INDEX(CatGrupo,MATCH(D895,CatNome,0)),"?"))</f>
        <v/>
      </c>
      <c r="L895" s="55">
        <f>IF(J895="Entrada",N(I895),IF(J895="Saída",-N(I895),0))</f>
        <v/>
      </c>
      <c r="M895" s="54">
        <f>IF(B895="",0,IF(H895="Previsto",IF(Visao="Realizado + previsto",1,0),1))</f>
        <v/>
      </c>
      <c r="N895" s="54">
        <f>IF(OR(B895="",H895&lt;&gt;"Previsto"),"",IF(B895&lt;TODAY(),"Atrasado",IF(B895&lt;=TODAY()+7,"Vence em 7 dias","A vencer")))</f>
        <v/>
      </c>
    </row>
    <row r="896">
      <c r="B896" s="51" t="n"/>
      <c r="C896" s="52" t="n"/>
      <c r="D896" s="52" t="n"/>
      <c r="E896" s="52" t="n"/>
      <c r="F896" s="52" t="n"/>
      <c r="G896" s="52" t="n"/>
      <c r="H896" s="52" t="n"/>
      <c r="I896" s="53" t="n"/>
      <c r="J896" s="54">
        <f>IF(D896="","",IFERROR(INDEX(CatTipo,MATCH(D896,CatNome,0)),"?"))</f>
        <v/>
      </c>
      <c r="K896" s="54">
        <f>IF(D896="","",IFERROR(INDEX(CatGrupo,MATCH(D896,CatNome,0)),"?"))</f>
        <v/>
      </c>
      <c r="L896" s="55">
        <f>IF(J896="Entrada",N(I896),IF(J896="Saída",-N(I896),0))</f>
        <v/>
      </c>
      <c r="M896" s="54">
        <f>IF(B896="",0,IF(H896="Previsto",IF(Visao="Realizado + previsto",1,0),1))</f>
        <v/>
      </c>
      <c r="N896" s="54">
        <f>IF(OR(B896="",H896&lt;&gt;"Previsto"),"",IF(B896&lt;TODAY(),"Atrasado",IF(B896&lt;=TODAY()+7,"Vence em 7 dias","A vencer")))</f>
        <v/>
      </c>
    </row>
    <row r="897">
      <c r="B897" s="51" t="n"/>
      <c r="C897" s="52" t="n"/>
      <c r="D897" s="52" t="n"/>
      <c r="E897" s="52" t="n"/>
      <c r="F897" s="52" t="n"/>
      <c r="G897" s="52" t="n"/>
      <c r="H897" s="52" t="n"/>
      <c r="I897" s="53" t="n"/>
      <c r="J897" s="54">
        <f>IF(D897="","",IFERROR(INDEX(CatTipo,MATCH(D897,CatNome,0)),"?"))</f>
        <v/>
      </c>
      <c r="K897" s="54">
        <f>IF(D897="","",IFERROR(INDEX(CatGrupo,MATCH(D897,CatNome,0)),"?"))</f>
        <v/>
      </c>
      <c r="L897" s="55">
        <f>IF(J897="Entrada",N(I897),IF(J897="Saída",-N(I897),0))</f>
        <v/>
      </c>
      <c r="M897" s="54">
        <f>IF(B897="",0,IF(H897="Previsto",IF(Visao="Realizado + previsto",1,0),1))</f>
        <v/>
      </c>
      <c r="N897" s="54">
        <f>IF(OR(B897="",H897&lt;&gt;"Previsto"),"",IF(B897&lt;TODAY(),"Atrasado",IF(B897&lt;=TODAY()+7,"Vence em 7 dias","A vencer")))</f>
        <v/>
      </c>
    </row>
    <row r="898">
      <c r="B898" s="51" t="n"/>
      <c r="C898" s="52" t="n"/>
      <c r="D898" s="52" t="n"/>
      <c r="E898" s="52" t="n"/>
      <c r="F898" s="52" t="n"/>
      <c r="G898" s="52" t="n"/>
      <c r="H898" s="52" t="n"/>
      <c r="I898" s="53" t="n"/>
      <c r="J898" s="54">
        <f>IF(D898="","",IFERROR(INDEX(CatTipo,MATCH(D898,CatNome,0)),"?"))</f>
        <v/>
      </c>
      <c r="K898" s="54">
        <f>IF(D898="","",IFERROR(INDEX(CatGrupo,MATCH(D898,CatNome,0)),"?"))</f>
        <v/>
      </c>
      <c r="L898" s="55">
        <f>IF(J898="Entrada",N(I898),IF(J898="Saída",-N(I898),0))</f>
        <v/>
      </c>
      <c r="M898" s="54">
        <f>IF(B898="",0,IF(H898="Previsto",IF(Visao="Realizado + previsto",1,0),1))</f>
        <v/>
      </c>
      <c r="N898" s="54">
        <f>IF(OR(B898="",H898&lt;&gt;"Previsto"),"",IF(B898&lt;TODAY(),"Atrasado",IF(B898&lt;=TODAY()+7,"Vence em 7 dias","A vencer")))</f>
        <v/>
      </c>
    </row>
    <row r="899">
      <c r="B899" s="51" t="n"/>
      <c r="C899" s="52" t="n"/>
      <c r="D899" s="52" t="n"/>
      <c r="E899" s="52" t="n"/>
      <c r="F899" s="52" t="n"/>
      <c r="G899" s="52" t="n"/>
      <c r="H899" s="52" t="n"/>
      <c r="I899" s="53" t="n"/>
      <c r="J899" s="54">
        <f>IF(D899="","",IFERROR(INDEX(CatTipo,MATCH(D899,CatNome,0)),"?"))</f>
        <v/>
      </c>
      <c r="K899" s="54">
        <f>IF(D899="","",IFERROR(INDEX(CatGrupo,MATCH(D899,CatNome,0)),"?"))</f>
        <v/>
      </c>
      <c r="L899" s="55">
        <f>IF(J899="Entrada",N(I899),IF(J899="Saída",-N(I899),0))</f>
        <v/>
      </c>
      <c r="M899" s="54">
        <f>IF(B899="",0,IF(H899="Previsto",IF(Visao="Realizado + previsto",1,0),1))</f>
        <v/>
      </c>
      <c r="N899" s="54">
        <f>IF(OR(B899="",H899&lt;&gt;"Previsto"),"",IF(B899&lt;TODAY(),"Atrasado",IF(B899&lt;=TODAY()+7,"Vence em 7 dias","A vencer")))</f>
        <v/>
      </c>
    </row>
    <row r="900">
      <c r="B900" s="51" t="n"/>
      <c r="C900" s="52" t="n"/>
      <c r="D900" s="52" t="n"/>
      <c r="E900" s="52" t="n"/>
      <c r="F900" s="52" t="n"/>
      <c r="G900" s="52" t="n"/>
      <c r="H900" s="52" t="n"/>
      <c r="I900" s="53" t="n"/>
      <c r="J900" s="54">
        <f>IF(D900="","",IFERROR(INDEX(CatTipo,MATCH(D900,CatNome,0)),"?"))</f>
        <v/>
      </c>
      <c r="K900" s="54">
        <f>IF(D900="","",IFERROR(INDEX(CatGrupo,MATCH(D900,CatNome,0)),"?"))</f>
        <v/>
      </c>
      <c r="L900" s="55">
        <f>IF(J900="Entrada",N(I900),IF(J900="Saída",-N(I900),0))</f>
        <v/>
      </c>
      <c r="M900" s="54">
        <f>IF(B900="",0,IF(H900="Previsto",IF(Visao="Realizado + previsto",1,0),1))</f>
        <v/>
      </c>
      <c r="N900" s="54">
        <f>IF(OR(B900="",H900&lt;&gt;"Previsto"),"",IF(B900&lt;TODAY(),"Atrasado",IF(B900&lt;=TODAY()+7,"Vence em 7 dias","A vencer")))</f>
        <v/>
      </c>
    </row>
    <row r="901">
      <c r="B901" s="51" t="n"/>
      <c r="C901" s="52" t="n"/>
      <c r="D901" s="52" t="n"/>
      <c r="E901" s="52" t="n"/>
      <c r="F901" s="52" t="n"/>
      <c r="G901" s="52" t="n"/>
      <c r="H901" s="52" t="n"/>
      <c r="I901" s="53" t="n"/>
      <c r="J901" s="54">
        <f>IF(D901="","",IFERROR(INDEX(CatTipo,MATCH(D901,CatNome,0)),"?"))</f>
        <v/>
      </c>
      <c r="K901" s="54">
        <f>IF(D901="","",IFERROR(INDEX(CatGrupo,MATCH(D901,CatNome,0)),"?"))</f>
        <v/>
      </c>
      <c r="L901" s="55">
        <f>IF(J901="Entrada",N(I901),IF(J901="Saída",-N(I901),0))</f>
        <v/>
      </c>
      <c r="M901" s="54">
        <f>IF(B901="",0,IF(H901="Previsto",IF(Visao="Realizado + previsto",1,0),1))</f>
        <v/>
      </c>
      <c r="N901" s="54">
        <f>IF(OR(B901="",H901&lt;&gt;"Previsto"),"",IF(B901&lt;TODAY(),"Atrasado",IF(B901&lt;=TODAY()+7,"Vence em 7 dias","A vencer")))</f>
        <v/>
      </c>
    </row>
    <row r="902">
      <c r="B902" s="51" t="n"/>
      <c r="C902" s="52" t="n"/>
      <c r="D902" s="52" t="n"/>
      <c r="E902" s="52" t="n"/>
      <c r="F902" s="52" t="n"/>
      <c r="G902" s="52" t="n"/>
      <c r="H902" s="52" t="n"/>
      <c r="I902" s="53" t="n"/>
      <c r="J902" s="54">
        <f>IF(D902="","",IFERROR(INDEX(CatTipo,MATCH(D902,CatNome,0)),"?"))</f>
        <v/>
      </c>
      <c r="K902" s="54">
        <f>IF(D902="","",IFERROR(INDEX(CatGrupo,MATCH(D902,CatNome,0)),"?"))</f>
        <v/>
      </c>
      <c r="L902" s="55">
        <f>IF(J902="Entrada",N(I902),IF(J902="Saída",-N(I902),0))</f>
        <v/>
      </c>
      <c r="M902" s="54">
        <f>IF(B902="",0,IF(H902="Previsto",IF(Visao="Realizado + previsto",1,0),1))</f>
        <v/>
      </c>
      <c r="N902" s="54">
        <f>IF(OR(B902="",H902&lt;&gt;"Previsto"),"",IF(B902&lt;TODAY(),"Atrasado",IF(B902&lt;=TODAY()+7,"Vence em 7 dias","A vencer")))</f>
        <v/>
      </c>
    </row>
    <row r="903">
      <c r="B903" s="51" t="n"/>
      <c r="C903" s="52" t="n"/>
      <c r="D903" s="52" t="n"/>
      <c r="E903" s="52" t="n"/>
      <c r="F903" s="52" t="n"/>
      <c r="G903" s="52" t="n"/>
      <c r="H903" s="52" t="n"/>
      <c r="I903" s="53" t="n"/>
      <c r="J903" s="54">
        <f>IF(D903="","",IFERROR(INDEX(CatTipo,MATCH(D903,CatNome,0)),"?"))</f>
        <v/>
      </c>
      <c r="K903" s="54">
        <f>IF(D903="","",IFERROR(INDEX(CatGrupo,MATCH(D903,CatNome,0)),"?"))</f>
        <v/>
      </c>
      <c r="L903" s="55">
        <f>IF(J903="Entrada",N(I903),IF(J903="Saída",-N(I903),0))</f>
        <v/>
      </c>
      <c r="M903" s="54">
        <f>IF(B903="",0,IF(H903="Previsto",IF(Visao="Realizado + previsto",1,0),1))</f>
        <v/>
      </c>
      <c r="N903" s="54">
        <f>IF(OR(B903="",H903&lt;&gt;"Previsto"),"",IF(B903&lt;TODAY(),"Atrasado",IF(B903&lt;=TODAY()+7,"Vence em 7 dias","A vencer")))</f>
        <v/>
      </c>
    </row>
    <row r="904">
      <c r="B904" s="51" t="n"/>
      <c r="C904" s="52" t="n"/>
      <c r="D904" s="52" t="n"/>
      <c r="E904" s="52" t="n"/>
      <c r="F904" s="52" t="n"/>
      <c r="G904" s="52" t="n"/>
      <c r="H904" s="52" t="n"/>
      <c r="I904" s="53" t="n"/>
      <c r="J904" s="54">
        <f>IF(D904="","",IFERROR(INDEX(CatTipo,MATCH(D904,CatNome,0)),"?"))</f>
        <v/>
      </c>
      <c r="K904" s="54">
        <f>IF(D904="","",IFERROR(INDEX(CatGrupo,MATCH(D904,CatNome,0)),"?"))</f>
        <v/>
      </c>
      <c r="L904" s="55">
        <f>IF(J904="Entrada",N(I904),IF(J904="Saída",-N(I904),0))</f>
        <v/>
      </c>
      <c r="M904" s="54">
        <f>IF(B904="",0,IF(H904="Previsto",IF(Visao="Realizado + previsto",1,0),1))</f>
        <v/>
      </c>
      <c r="N904" s="54">
        <f>IF(OR(B904="",H904&lt;&gt;"Previsto"),"",IF(B904&lt;TODAY(),"Atrasado",IF(B904&lt;=TODAY()+7,"Vence em 7 dias","A vencer")))</f>
        <v/>
      </c>
    </row>
    <row r="905">
      <c r="B905" s="51" t="n"/>
      <c r="C905" s="52" t="n"/>
      <c r="D905" s="52" t="n"/>
      <c r="E905" s="52" t="n"/>
      <c r="F905" s="52" t="n"/>
      <c r="G905" s="52" t="n"/>
      <c r="H905" s="52" t="n"/>
      <c r="I905" s="53" t="n"/>
      <c r="J905" s="54">
        <f>IF(D905="","",IFERROR(INDEX(CatTipo,MATCH(D905,CatNome,0)),"?"))</f>
        <v/>
      </c>
      <c r="K905" s="54">
        <f>IF(D905="","",IFERROR(INDEX(CatGrupo,MATCH(D905,CatNome,0)),"?"))</f>
        <v/>
      </c>
      <c r="L905" s="55">
        <f>IF(J905="Entrada",N(I905),IF(J905="Saída",-N(I905),0))</f>
        <v/>
      </c>
      <c r="M905" s="54">
        <f>IF(B905="",0,IF(H905="Previsto",IF(Visao="Realizado + previsto",1,0),1))</f>
        <v/>
      </c>
      <c r="N905" s="54">
        <f>IF(OR(B905="",H905&lt;&gt;"Previsto"),"",IF(B905&lt;TODAY(),"Atrasado",IF(B905&lt;=TODAY()+7,"Vence em 7 dias","A vencer")))</f>
        <v/>
      </c>
    </row>
    <row r="906">
      <c r="B906" s="51" t="n"/>
      <c r="C906" s="52" t="n"/>
      <c r="D906" s="52" t="n"/>
      <c r="E906" s="52" t="n"/>
      <c r="F906" s="52" t="n"/>
      <c r="G906" s="52" t="n"/>
      <c r="H906" s="52" t="n"/>
      <c r="I906" s="53" t="n"/>
      <c r="J906" s="54">
        <f>IF(D906="","",IFERROR(INDEX(CatTipo,MATCH(D906,CatNome,0)),"?"))</f>
        <v/>
      </c>
      <c r="K906" s="54">
        <f>IF(D906="","",IFERROR(INDEX(CatGrupo,MATCH(D906,CatNome,0)),"?"))</f>
        <v/>
      </c>
      <c r="L906" s="55">
        <f>IF(J906="Entrada",N(I906),IF(J906="Saída",-N(I906),0))</f>
        <v/>
      </c>
      <c r="M906" s="54">
        <f>IF(B906="",0,IF(H906="Previsto",IF(Visao="Realizado + previsto",1,0),1))</f>
        <v/>
      </c>
      <c r="N906" s="54">
        <f>IF(OR(B906="",H906&lt;&gt;"Previsto"),"",IF(B906&lt;TODAY(),"Atrasado",IF(B906&lt;=TODAY()+7,"Vence em 7 dias","A vencer")))</f>
        <v/>
      </c>
    </row>
    <row r="907">
      <c r="B907" s="51" t="n"/>
      <c r="C907" s="52" t="n"/>
      <c r="D907" s="52" t="n"/>
      <c r="E907" s="52" t="n"/>
      <c r="F907" s="52" t="n"/>
      <c r="G907" s="52" t="n"/>
      <c r="H907" s="52" t="n"/>
      <c r="I907" s="53" t="n"/>
      <c r="J907" s="54">
        <f>IF(D907="","",IFERROR(INDEX(CatTipo,MATCH(D907,CatNome,0)),"?"))</f>
        <v/>
      </c>
      <c r="K907" s="54">
        <f>IF(D907="","",IFERROR(INDEX(CatGrupo,MATCH(D907,CatNome,0)),"?"))</f>
        <v/>
      </c>
      <c r="L907" s="55">
        <f>IF(J907="Entrada",N(I907),IF(J907="Saída",-N(I907),0))</f>
        <v/>
      </c>
      <c r="M907" s="54">
        <f>IF(B907="",0,IF(H907="Previsto",IF(Visao="Realizado + previsto",1,0),1))</f>
        <v/>
      </c>
      <c r="N907" s="54">
        <f>IF(OR(B907="",H907&lt;&gt;"Previsto"),"",IF(B907&lt;TODAY(),"Atrasado",IF(B907&lt;=TODAY()+7,"Vence em 7 dias","A vencer")))</f>
        <v/>
      </c>
    </row>
    <row r="908">
      <c r="B908" s="51" t="n"/>
      <c r="C908" s="52" t="n"/>
      <c r="D908" s="52" t="n"/>
      <c r="E908" s="52" t="n"/>
      <c r="F908" s="52" t="n"/>
      <c r="G908" s="52" t="n"/>
      <c r="H908" s="52" t="n"/>
      <c r="I908" s="53" t="n"/>
      <c r="J908" s="54">
        <f>IF(D908="","",IFERROR(INDEX(CatTipo,MATCH(D908,CatNome,0)),"?"))</f>
        <v/>
      </c>
      <c r="K908" s="54">
        <f>IF(D908="","",IFERROR(INDEX(CatGrupo,MATCH(D908,CatNome,0)),"?"))</f>
        <v/>
      </c>
      <c r="L908" s="55">
        <f>IF(J908="Entrada",N(I908),IF(J908="Saída",-N(I908),0))</f>
        <v/>
      </c>
      <c r="M908" s="54">
        <f>IF(B908="",0,IF(H908="Previsto",IF(Visao="Realizado + previsto",1,0),1))</f>
        <v/>
      </c>
      <c r="N908" s="54">
        <f>IF(OR(B908="",H908&lt;&gt;"Previsto"),"",IF(B908&lt;TODAY(),"Atrasado",IF(B908&lt;=TODAY()+7,"Vence em 7 dias","A vencer")))</f>
        <v/>
      </c>
    </row>
    <row r="909">
      <c r="B909" s="51" t="n"/>
      <c r="C909" s="52" t="n"/>
      <c r="D909" s="52" t="n"/>
      <c r="E909" s="52" t="n"/>
      <c r="F909" s="52" t="n"/>
      <c r="G909" s="52" t="n"/>
      <c r="H909" s="52" t="n"/>
      <c r="I909" s="53" t="n"/>
      <c r="J909" s="54">
        <f>IF(D909="","",IFERROR(INDEX(CatTipo,MATCH(D909,CatNome,0)),"?"))</f>
        <v/>
      </c>
      <c r="K909" s="54">
        <f>IF(D909="","",IFERROR(INDEX(CatGrupo,MATCH(D909,CatNome,0)),"?"))</f>
        <v/>
      </c>
      <c r="L909" s="55">
        <f>IF(J909="Entrada",N(I909),IF(J909="Saída",-N(I909),0))</f>
        <v/>
      </c>
      <c r="M909" s="54">
        <f>IF(B909="",0,IF(H909="Previsto",IF(Visao="Realizado + previsto",1,0),1))</f>
        <v/>
      </c>
      <c r="N909" s="54">
        <f>IF(OR(B909="",H909&lt;&gt;"Previsto"),"",IF(B909&lt;TODAY(),"Atrasado",IF(B909&lt;=TODAY()+7,"Vence em 7 dias","A vencer")))</f>
        <v/>
      </c>
    </row>
    <row r="910">
      <c r="B910" s="51" t="n"/>
      <c r="C910" s="52" t="n"/>
      <c r="D910" s="52" t="n"/>
      <c r="E910" s="52" t="n"/>
      <c r="F910" s="52" t="n"/>
      <c r="G910" s="52" t="n"/>
      <c r="H910" s="52" t="n"/>
      <c r="I910" s="53" t="n"/>
      <c r="J910" s="54">
        <f>IF(D910="","",IFERROR(INDEX(CatTipo,MATCH(D910,CatNome,0)),"?"))</f>
        <v/>
      </c>
      <c r="K910" s="54">
        <f>IF(D910="","",IFERROR(INDEX(CatGrupo,MATCH(D910,CatNome,0)),"?"))</f>
        <v/>
      </c>
      <c r="L910" s="55">
        <f>IF(J910="Entrada",N(I910),IF(J910="Saída",-N(I910),0))</f>
        <v/>
      </c>
      <c r="M910" s="54">
        <f>IF(B910="",0,IF(H910="Previsto",IF(Visao="Realizado + previsto",1,0),1))</f>
        <v/>
      </c>
      <c r="N910" s="54">
        <f>IF(OR(B910="",H910&lt;&gt;"Previsto"),"",IF(B910&lt;TODAY(),"Atrasado",IF(B910&lt;=TODAY()+7,"Vence em 7 dias","A vencer")))</f>
        <v/>
      </c>
    </row>
    <row r="911">
      <c r="B911" s="51" t="n"/>
      <c r="C911" s="52" t="n"/>
      <c r="D911" s="52" t="n"/>
      <c r="E911" s="52" t="n"/>
      <c r="F911" s="52" t="n"/>
      <c r="G911" s="52" t="n"/>
      <c r="H911" s="52" t="n"/>
      <c r="I911" s="53" t="n"/>
      <c r="J911" s="54">
        <f>IF(D911="","",IFERROR(INDEX(CatTipo,MATCH(D911,CatNome,0)),"?"))</f>
        <v/>
      </c>
      <c r="K911" s="54">
        <f>IF(D911="","",IFERROR(INDEX(CatGrupo,MATCH(D911,CatNome,0)),"?"))</f>
        <v/>
      </c>
      <c r="L911" s="55">
        <f>IF(J911="Entrada",N(I911),IF(J911="Saída",-N(I911),0))</f>
        <v/>
      </c>
      <c r="M911" s="54">
        <f>IF(B911="",0,IF(H911="Previsto",IF(Visao="Realizado + previsto",1,0),1))</f>
        <v/>
      </c>
      <c r="N911" s="54">
        <f>IF(OR(B911="",H911&lt;&gt;"Previsto"),"",IF(B911&lt;TODAY(),"Atrasado",IF(B911&lt;=TODAY()+7,"Vence em 7 dias","A vencer")))</f>
        <v/>
      </c>
    </row>
    <row r="912">
      <c r="B912" s="51" t="n"/>
      <c r="C912" s="52" t="n"/>
      <c r="D912" s="52" t="n"/>
      <c r="E912" s="52" t="n"/>
      <c r="F912" s="52" t="n"/>
      <c r="G912" s="52" t="n"/>
      <c r="H912" s="52" t="n"/>
      <c r="I912" s="53" t="n"/>
      <c r="J912" s="54">
        <f>IF(D912="","",IFERROR(INDEX(CatTipo,MATCH(D912,CatNome,0)),"?"))</f>
        <v/>
      </c>
      <c r="K912" s="54">
        <f>IF(D912="","",IFERROR(INDEX(CatGrupo,MATCH(D912,CatNome,0)),"?"))</f>
        <v/>
      </c>
      <c r="L912" s="55">
        <f>IF(J912="Entrada",N(I912),IF(J912="Saída",-N(I912),0))</f>
        <v/>
      </c>
      <c r="M912" s="54">
        <f>IF(B912="",0,IF(H912="Previsto",IF(Visao="Realizado + previsto",1,0),1))</f>
        <v/>
      </c>
      <c r="N912" s="54">
        <f>IF(OR(B912="",H912&lt;&gt;"Previsto"),"",IF(B912&lt;TODAY(),"Atrasado",IF(B912&lt;=TODAY()+7,"Vence em 7 dias","A vencer")))</f>
        <v/>
      </c>
    </row>
    <row r="913">
      <c r="B913" s="51" t="n"/>
      <c r="C913" s="52" t="n"/>
      <c r="D913" s="52" t="n"/>
      <c r="E913" s="52" t="n"/>
      <c r="F913" s="52" t="n"/>
      <c r="G913" s="52" t="n"/>
      <c r="H913" s="52" t="n"/>
      <c r="I913" s="53" t="n"/>
      <c r="J913" s="54">
        <f>IF(D913="","",IFERROR(INDEX(CatTipo,MATCH(D913,CatNome,0)),"?"))</f>
        <v/>
      </c>
      <c r="K913" s="54">
        <f>IF(D913="","",IFERROR(INDEX(CatGrupo,MATCH(D913,CatNome,0)),"?"))</f>
        <v/>
      </c>
      <c r="L913" s="55">
        <f>IF(J913="Entrada",N(I913),IF(J913="Saída",-N(I913),0))</f>
        <v/>
      </c>
      <c r="M913" s="54">
        <f>IF(B913="",0,IF(H913="Previsto",IF(Visao="Realizado + previsto",1,0),1))</f>
        <v/>
      </c>
      <c r="N913" s="54">
        <f>IF(OR(B913="",H913&lt;&gt;"Previsto"),"",IF(B913&lt;TODAY(),"Atrasado",IF(B913&lt;=TODAY()+7,"Vence em 7 dias","A vencer")))</f>
        <v/>
      </c>
    </row>
    <row r="914">
      <c r="B914" s="51" t="n"/>
      <c r="C914" s="52" t="n"/>
      <c r="D914" s="52" t="n"/>
      <c r="E914" s="52" t="n"/>
      <c r="F914" s="52" t="n"/>
      <c r="G914" s="52" t="n"/>
      <c r="H914" s="52" t="n"/>
      <c r="I914" s="53" t="n"/>
      <c r="J914" s="54">
        <f>IF(D914="","",IFERROR(INDEX(CatTipo,MATCH(D914,CatNome,0)),"?"))</f>
        <v/>
      </c>
      <c r="K914" s="54">
        <f>IF(D914="","",IFERROR(INDEX(CatGrupo,MATCH(D914,CatNome,0)),"?"))</f>
        <v/>
      </c>
      <c r="L914" s="55">
        <f>IF(J914="Entrada",N(I914),IF(J914="Saída",-N(I914),0))</f>
        <v/>
      </c>
      <c r="M914" s="54">
        <f>IF(B914="",0,IF(H914="Previsto",IF(Visao="Realizado + previsto",1,0),1))</f>
        <v/>
      </c>
      <c r="N914" s="54">
        <f>IF(OR(B914="",H914&lt;&gt;"Previsto"),"",IF(B914&lt;TODAY(),"Atrasado",IF(B914&lt;=TODAY()+7,"Vence em 7 dias","A vencer")))</f>
        <v/>
      </c>
    </row>
    <row r="915">
      <c r="B915" s="51" t="n"/>
      <c r="C915" s="52" t="n"/>
      <c r="D915" s="52" t="n"/>
      <c r="E915" s="52" t="n"/>
      <c r="F915" s="52" t="n"/>
      <c r="G915" s="52" t="n"/>
      <c r="H915" s="52" t="n"/>
      <c r="I915" s="53" t="n"/>
      <c r="J915" s="54">
        <f>IF(D915="","",IFERROR(INDEX(CatTipo,MATCH(D915,CatNome,0)),"?"))</f>
        <v/>
      </c>
      <c r="K915" s="54">
        <f>IF(D915="","",IFERROR(INDEX(CatGrupo,MATCH(D915,CatNome,0)),"?"))</f>
        <v/>
      </c>
      <c r="L915" s="55">
        <f>IF(J915="Entrada",N(I915),IF(J915="Saída",-N(I915),0))</f>
        <v/>
      </c>
      <c r="M915" s="54">
        <f>IF(B915="",0,IF(H915="Previsto",IF(Visao="Realizado + previsto",1,0),1))</f>
        <v/>
      </c>
      <c r="N915" s="54">
        <f>IF(OR(B915="",H915&lt;&gt;"Previsto"),"",IF(B915&lt;TODAY(),"Atrasado",IF(B915&lt;=TODAY()+7,"Vence em 7 dias","A vencer")))</f>
        <v/>
      </c>
    </row>
    <row r="916">
      <c r="B916" s="51" t="n"/>
      <c r="C916" s="52" t="n"/>
      <c r="D916" s="52" t="n"/>
      <c r="E916" s="52" t="n"/>
      <c r="F916" s="52" t="n"/>
      <c r="G916" s="52" t="n"/>
      <c r="H916" s="52" t="n"/>
      <c r="I916" s="53" t="n"/>
      <c r="J916" s="54">
        <f>IF(D916="","",IFERROR(INDEX(CatTipo,MATCH(D916,CatNome,0)),"?"))</f>
        <v/>
      </c>
      <c r="K916" s="54">
        <f>IF(D916="","",IFERROR(INDEX(CatGrupo,MATCH(D916,CatNome,0)),"?"))</f>
        <v/>
      </c>
      <c r="L916" s="55">
        <f>IF(J916="Entrada",N(I916),IF(J916="Saída",-N(I916),0))</f>
        <v/>
      </c>
      <c r="M916" s="54">
        <f>IF(B916="",0,IF(H916="Previsto",IF(Visao="Realizado + previsto",1,0),1))</f>
        <v/>
      </c>
      <c r="N916" s="54">
        <f>IF(OR(B916="",H916&lt;&gt;"Previsto"),"",IF(B916&lt;TODAY(),"Atrasado",IF(B916&lt;=TODAY()+7,"Vence em 7 dias","A vencer")))</f>
        <v/>
      </c>
    </row>
    <row r="917">
      <c r="B917" s="51" t="n"/>
      <c r="C917" s="52" t="n"/>
      <c r="D917" s="52" t="n"/>
      <c r="E917" s="52" t="n"/>
      <c r="F917" s="52" t="n"/>
      <c r="G917" s="52" t="n"/>
      <c r="H917" s="52" t="n"/>
      <c r="I917" s="53" t="n"/>
      <c r="J917" s="54">
        <f>IF(D917="","",IFERROR(INDEX(CatTipo,MATCH(D917,CatNome,0)),"?"))</f>
        <v/>
      </c>
      <c r="K917" s="54">
        <f>IF(D917="","",IFERROR(INDEX(CatGrupo,MATCH(D917,CatNome,0)),"?"))</f>
        <v/>
      </c>
      <c r="L917" s="55">
        <f>IF(J917="Entrada",N(I917),IF(J917="Saída",-N(I917),0))</f>
        <v/>
      </c>
      <c r="M917" s="54">
        <f>IF(B917="",0,IF(H917="Previsto",IF(Visao="Realizado + previsto",1,0),1))</f>
        <v/>
      </c>
      <c r="N917" s="54">
        <f>IF(OR(B917="",H917&lt;&gt;"Previsto"),"",IF(B917&lt;TODAY(),"Atrasado",IF(B917&lt;=TODAY()+7,"Vence em 7 dias","A vencer")))</f>
        <v/>
      </c>
    </row>
    <row r="918">
      <c r="B918" s="51" t="n"/>
      <c r="C918" s="52" t="n"/>
      <c r="D918" s="52" t="n"/>
      <c r="E918" s="52" t="n"/>
      <c r="F918" s="52" t="n"/>
      <c r="G918" s="52" t="n"/>
      <c r="H918" s="52" t="n"/>
      <c r="I918" s="53" t="n"/>
      <c r="J918" s="54">
        <f>IF(D918="","",IFERROR(INDEX(CatTipo,MATCH(D918,CatNome,0)),"?"))</f>
        <v/>
      </c>
      <c r="K918" s="54">
        <f>IF(D918="","",IFERROR(INDEX(CatGrupo,MATCH(D918,CatNome,0)),"?"))</f>
        <v/>
      </c>
      <c r="L918" s="55">
        <f>IF(J918="Entrada",N(I918),IF(J918="Saída",-N(I918),0))</f>
        <v/>
      </c>
      <c r="M918" s="54">
        <f>IF(B918="",0,IF(H918="Previsto",IF(Visao="Realizado + previsto",1,0),1))</f>
        <v/>
      </c>
      <c r="N918" s="54">
        <f>IF(OR(B918="",H918&lt;&gt;"Previsto"),"",IF(B918&lt;TODAY(),"Atrasado",IF(B918&lt;=TODAY()+7,"Vence em 7 dias","A vencer")))</f>
        <v/>
      </c>
    </row>
    <row r="919">
      <c r="B919" s="51" t="n"/>
      <c r="C919" s="52" t="n"/>
      <c r="D919" s="52" t="n"/>
      <c r="E919" s="52" t="n"/>
      <c r="F919" s="52" t="n"/>
      <c r="G919" s="52" t="n"/>
      <c r="H919" s="52" t="n"/>
      <c r="I919" s="53" t="n"/>
      <c r="J919" s="54">
        <f>IF(D919="","",IFERROR(INDEX(CatTipo,MATCH(D919,CatNome,0)),"?"))</f>
        <v/>
      </c>
      <c r="K919" s="54">
        <f>IF(D919="","",IFERROR(INDEX(CatGrupo,MATCH(D919,CatNome,0)),"?"))</f>
        <v/>
      </c>
      <c r="L919" s="55">
        <f>IF(J919="Entrada",N(I919),IF(J919="Saída",-N(I919),0))</f>
        <v/>
      </c>
      <c r="M919" s="54">
        <f>IF(B919="",0,IF(H919="Previsto",IF(Visao="Realizado + previsto",1,0),1))</f>
        <v/>
      </c>
      <c r="N919" s="54">
        <f>IF(OR(B919="",H919&lt;&gt;"Previsto"),"",IF(B919&lt;TODAY(),"Atrasado",IF(B919&lt;=TODAY()+7,"Vence em 7 dias","A vencer")))</f>
        <v/>
      </c>
    </row>
    <row r="920">
      <c r="B920" s="51" t="n"/>
      <c r="C920" s="52" t="n"/>
      <c r="D920" s="52" t="n"/>
      <c r="E920" s="52" t="n"/>
      <c r="F920" s="52" t="n"/>
      <c r="G920" s="52" t="n"/>
      <c r="H920" s="52" t="n"/>
      <c r="I920" s="53" t="n"/>
      <c r="J920" s="54">
        <f>IF(D920="","",IFERROR(INDEX(CatTipo,MATCH(D920,CatNome,0)),"?"))</f>
        <v/>
      </c>
      <c r="K920" s="54">
        <f>IF(D920="","",IFERROR(INDEX(CatGrupo,MATCH(D920,CatNome,0)),"?"))</f>
        <v/>
      </c>
      <c r="L920" s="55">
        <f>IF(J920="Entrada",N(I920),IF(J920="Saída",-N(I920),0))</f>
        <v/>
      </c>
      <c r="M920" s="54">
        <f>IF(B920="",0,IF(H920="Previsto",IF(Visao="Realizado + previsto",1,0),1))</f>
        <v/>
      </c>
      <c r="N920" s="54">
        <f>IF(OR(B920="",H920&lt;&gt;"Previsto"),"",IF(B920&lt;TODAY(),"Atrasado",IF(B920&lt;=TODAY()+7,"Vence em 7 dias","A vencer")))</f>
        <v/>
      </c>
    </row>
    <row r="921">
      <c r="B921" s="51" t="n"/>
      <c r="C921" s="52" t="n"/>
      <c r="D921" s="52" t="n"/>
      <c r="E921" s="52" t="n"/>
      <c r="F921" s="52" t="n"/>
      <c r="G921" s="52" t="n"/>
      <c r="H921" s="52" t="n"/>
      <c r="I921" s="53" t="n"/>
      <c r="J921" s="54">
        <f>IF(D921="","",IFERROR(INDEX(CatTipo,MATCH(D921,CatNome,0)),"?"))</f>
        <v/>
      </c>
      <c r="K921" s="54">
        <f>IF(D921="","",IFERROR(INDEX(CatGrupo,MATCH(D921,CatNome,0)),"?"))</f>
        <v/>
      </c>
      <c r="L921" s="55">
        <f>IF(J921="Entrada",N(I921),IF(J921="Saída",-N(I921),0))</f>
        <v/>
      </c>
      <c r="M921" s="54">
        <f>IF(B921="",0,IF(H921="Previsto",IF(Visao="Realizado + previsto",1,0),1))</f>
        <v/>
      </c>
      <c r="N921" s="54">
        <f>IF(OR(B921="",H921&lt;&gt;"Previsto"),"",IF(B921&lt;TODAY(),"Atrasado",IF(B921&lt;=TODAY()+7,"Vence em 7 dias","A vencer")))</f>
        <v/>
      </c>
    </row>
    <row r="922">
      <c r="B922" s="51" t="n"/>
      <c r="C922" s="52" t="n"/>
      <c r="D922" s="52" t="n"/>
      <c r="E922" s="52" t="n"/>
      <c r="F922" s="52" t="n"/>
      <c r="G922" s="52" t="n"/>
      <c r="H922" s="52" t="n"/>
      <c r="I922" s="53" t="n"/>
      <c r="J922" s="54">
        <f>IF(D922="","",IFERROR(INDEX(CatTipo,MATCH(D922,CatNome,0)),"?"))</f>
        <v/>
      </c>
      <c r="K922" s="54">
        <f>IF(D922="","",IFERROR(INDEX(CatGrupo,MATCH(D922,CatNome,0)),"?"))</f>
        <v/>
      </c>
      <c r="L922" s="55">
        <f>IF(J922="Entrada",N(I922),IF(J922="Saída",-N(I922),0))</f>
        <v/>
      </c>
      <c r="M922" s="54">
        <f>IF(B922="",0,IF(H922="Previsto",IF(Visao="Realizado + previsto",1,0),1))</f>
        <v/>
      </c>
      <c r="N922" s="54">
        <f>IF(OR(B922="",H922&lt;&gt;"Previsto"),"",IF(B922&lt;TODAY(),"Atrasado",IF(B922&lt;=TODAY()+7,"Vence em 7 dias","A vencer")))</f>
        <v/>
      </c>
    </row>
    <row r="923">
      <c r="B923" s="51" t="n"/>
      <c r="C923" s="52" t="n"/>
      <c r="D923" s="52" t="n"/>
      <c r="E923" s="52" t="n"/>
      <c r="F923" s="52" t="n"/>
      <c r="G923" s="52" t="n"/>
      <c r="H923" s="52" t="n"/>
      <c r="I923" s="53" t="n"/>
      <c r="J923" s="54">
        <f>IF(D923="","",IFERROR(INDEX(CatTipo,MATCH(D923,CatNome,0)),"?"))</f>
        <v/>
      </c>
      <c r="K923" s="54">
        <f>IF(D923="","",IFERROR(INDEX(CatGrupo,MATCH(D923,CatNome,0)),"?"))</f>
        <v/>
      </c>
      <c r="L923" s="55">
        <f>IF(J923="Entrada",N(I923),IF(J923="Saída",-N(I923),0))</f>
        <v/>
      </c>
      <c r="M923" s="54">
        <f>IF(B923="",0,IF(H923="Previsto",IF(Visao="Realizado + previsto",1,0),1))</f>
        <v/>
      </c>
      <c r="N923" s="54">
        <f>IF(OR(B923="",H923&lt;&gt;"Previsto"),"",IF(B923&lt;TODAY(),"Atrasado",IF(B923&lt;=TODAY()+7,"Vence em 7 dias","A vencer")))</f>
        <v/>
      </c>
    </row>
    <row r="924">
      <c r="B924" s="51" t="n"/>
      <c r="C924" s="52" t="n"/>
      <c r="D924" s="52" t="n"/>
      <c r="E924" s="52" t="n"/>
      <c r="F924" s="52" t="n"/>
      <c r="G924" s="52" t="n"/>
      <c r="H924" s="52" t="n"/>
      <c r="I924" s="53" t="n"/>
      <c r="J924" s="54">
        <f>IF(D924="","",IFERROR(INDEX(CatTipo,MATCH(D924,CatNome,0)),"?"))</f>
        <v/>
      </c>
      <c r="K924" s="54">
        <f>IF(D924="","",IFERROR(INDEX(CatGrupo,MATCH(D924,CatNome,0)),"?"))</f>
        <v/>
      </c>
      <c r="L924" s="55">
        <f>IF(J924="Entrada",N(I924),IF(J924="Saída",-N(I924),0))</f>
        <v/>
      </c>
      <c r="M924" s="54">
        <f>IF(B924="",0,IF(H924="Previsto",IF(Visao="Realizado + previsto",1,0),1))</f>
        <v/>
      </c>
      <c r="N924" s="54">
        <f>IF(OR(B924="",H924&lt;&gt;"Previsto"),"",IF(B924&lt;TODAY(),"Atrasado",IF(B924&lt;=TODAY()+7,"Vence em 7 dias","A vencer")))</f>
        <v/>
      </c>
    </row>
    <row r="925">
      <c r="B925" s="51" t="n"/>
      <c r="C925" s="52" t="n"/>
      <c r="D925" s="52" t="n"/>
      <c r="E925" s="52" t="n"/>
      <c r="F925" s="52" t="n"/>
      <c r="G925" s="52" t="n"/>
      <c r="H925" s="52" t="n"/>
      <c r="I925" s="53" t="n"/>
      <c r="J925" s="54">
        <f>IF(D925="","",IFERROR(INDEX(CatTipo,MATCH(D925,CatNome,0)),"?"))</f>
        <v/>
      </c>
      <c r="K925" s="54">
        <f>IF(D925="","",IFERROR(INDEX(CatGrupo,MATCH(D925,CatNome,0)),"?"))</f>
        <v/>
      </c>
      <c r="L925" s="55">
        <f>IF(J925="Entrada",N(I925),IF(J925="Saída",-N(I925),0))</f>
        <v/>
      </c>
      <c r="M925" s="54">
        <f>IF(B925="",0,IF(H925="Previsto",IF(Visao="Realizado + previsto",1,0),1))</f>
        <v/>
      </c>
      <c r="N925" s="54">
        <f>IF(OR(B925="",H925&lt;&gt;"Previsto"),"",IF(B925&lt;TODAY(),"Atrasado",IF(B925&lt;=TODAY()+7,"Vence em 7 dias","A vencer")))</f>
        <v/>
      </c>
    </row>
    <row r="926">
      <c r="B926" s="51" t="n"/>
      <c r="C926" s="52" t="n"/>
      <c r="D926" s="52" t="n"/>
      <c r="E926" s="52" t="n"/>
      <c r="F926" s="52" t="n"/>
      <c r="G926" s="52" t="n"/>
      <c r="H926" s="52" t="n"/>
      <c r="I926" s="53" t="n"/>
      <c r="J926" s="54">
        <f>IF(D926="","",IFERROR(INDEX(CatTipo,MATCH(D926,CatNome,0)),"?"))</f>
        <v/>
      </c>
      <c r="K926" s="54">
        <f>IF(D926="","",IFERROR(INDEX(CatGrupo,MATCH(D926,CatNome,0)),"?"))</f>
        <v/>
      </c>
      <c r="L926" s="55">
        <f>IF(J926="Entrada",N(I926),IF(J926="Saída",-N(I926),0))</f>
        <v/>
      </c>
      <c r="M926" s="54">
        <f>IF(B926="",0,IF(H926="Previsto",IF(Visao="Realizado + previsto",1,0),1))</f>
        <v/>
      </c>
      <c r="N926" s="54">
        <f>IF(OR(B926="",H926&lt;&gt;"Previsto"),"",IF(B926&lt;TODAY(),"Atrasado",IF(B926&lt;=TODAY()+7,"Vence em 7 dias","A vencer")))</f>
        <v/>
      </c>
    </row>
    <row r="927">
      <c r="B927" s="51" t="n"/>
      <c r="C927" s="52" t="n"/>
      <c r="D927" s="52" t="n"/>
      <c r="E927" s="52" t="n"/>
      <c r="F927" s="52" t="n"/>
      <c r="G927" s="52" t="n"/>
      <c r="H927" s="52" t="n"/>
      <c r="I927" s="53" t="n"/>
      <c r="J927" s="54">
        <f>IF(D927="","",IFERROR(INDEX(CatTipo,MATCH(D927,CatNome,0)),"?"))</f>
        <v/>
      </c>
      <c r="K927" s="54">
        <f>IF(D927="","",IFERROR(INDEX(CatGrupo,MATCH(D927,CatNome,0)),"?"))</f>
        <v/>
      </c>
      <c r="L927" s="55">
        <f>IF(J927="Entrada",N(I927),IF(J927="Saída",-N(I927),0))</f>
        <v/>
      </c>
      <c r="M927" s="54">
        <f>IF(B927="",0,IF(H927="Previsto",IF(Visao="Realizado + previsto",1,0),1))</f>
        <v/>
      </c>
      <c r="N927" s="54">
        <f>IF(OR(B927="",H927&lt;&gt;"Previsto"),"",IF(B927&lt;TODAY(),"Atrasado",IF(B927&lt;=TODAY()+7,"Vence em 7 dias","A vencer")))</f>
        <v/>
      </c>
    </row>
    <row r="928">
      <c r="B928" s="51" t="n"/>
      <c r="C928" s="52" t="n"/>
      <c r="D928" s="52" t="n"/>
      <c r="E928" s="52" t="n"/>
      <c r="F928" s="52" t="n"/>
      <c r="G928" s="52" t="n"/>
      <c r="H928" s="52" t="n"/>
      <c r="I928" s="53" t="n"/>
      <c r="J928" s="54">
        <f>IF(D928="","",IFERROR(INDEX(CatTipo,MATCH(D928,CatNome,0)),"?"))</f>
        <v/>
      </c>
      <c r="K928" s="54">
        <f>IF(D928="","",IFERROR(INDEX(CatGrupo,MATCH(D928,CatNome,0)),"?"))</f>
        <v/>
      </c>
      <c r="L928" s="55">
        <f>IF(J928="Entrada",N(I928),IF(J928="Saída",-N(I928),0))</f>
        <v/>
      </c>
      <c r="M928" s="54">
        <f>IF(B928="",0,IF(H928="Previsto",IF(Visao="Realizado + previsto",1,0),1))</f>
        <v/>
      </c>
      <c r="N928" s="54">
        <f>IF(OR(B928="",H928&lt;&gt;"Previsto"),"",IF(B928&lt;TODAY(),"Atrasado",IF(B928&lt;=TODAY()+7,"Vence em 7 dias","A vencer")))</f>
        <v/>
      </c>
    </row>
    <row r="929">
      <c r="B929" s="51" t="n"/>
      <c r="C929" s="52" t="n"/>
      <c r="D929" s="52" t="n"/>
      <c r="E929" s="52" t="n"/>
      <c r="F929" s="52" t="n"/>
      <c r="G929" s="52" t="n"/>
      <c r="H929" s="52" t="n"/>
      <c r="I929" s="53" t="n"/>
      <c r="J929" s="54">
        <f>IF(D929="","",IFERROR(INDEX(CatTipo,MATCH(D929,CatNome,0)),"?"))</f>
        <v/>
      </c>
      <c r="K929" s="54">
        <f>IF(D929="","",IFERROR(INDEX(CatGrupo,MATCH(D929,CatNome,0)),"?"))</f>
        <v/>
      </c>
      <c r="L929" s="55">
        <f>IF(J929="Entrada",N(I929),IF(J929="Saída",-N(I929),0))</f>
        <v/>
      </c>
      <c r="M929" s="54">
        <f>IF(B929="",0,IF(H929="Previsto",IF(Visao="Realizado + previsto",1,0),1))</f>
        <v/>
      </c>
      <c r="N929" s="54">
        <f>IF(OR(B929="",H929&lt;&gt;"Previsto"),"",IF(B929&lt;TODAY(),"Atrasado",IF(B929&lt;=TODAY()+7,"Vence em 7 dias","A vencer")))</f>
        <v/>
      </c>
    </row>
    <row r="930">
      <c r="B930" s="51" t="n"/>
      <c r="C930" s="52" t="n"/>
      <c r="D930" s="52" t="n"/>
      <c r="E930" s="52" t="n"/>
      <c r="F930" s="52" t="n"/>
      <c r="G930" s="52" t="n"/>
      <c r="H930" s="52" t="n"/>
      <c r="I930" s="53" t="n"/>
      <c r="J930" s="54">
        <f>IF(D930="","",IFERROR(INDEX(CatTipo,MATCH(D930,CatNome,0)),"?"))</f>
        <v/>
      </c>
      <c r="K930" s="54">
        <f>IF(D930="","",IFERROR(INDEX(CatGrupo,MATCH(D930,CatNome,0)),"?"))</f>
        <v/>
      </c>
      <c r="L930" s="55">
        <f>IF(J930="Entrada",N(I930),IF(J930="Saída",-N(I930),0))</f>
        <v/>
      </c>
      <c r="M930" s="54">
        <f>IF(B930="",0,IF(H930="Previsto",IF(Visao="Realizado + previsto",1,0),1))</f>
        <v/>
      </c>
      <c r="N930" s="54">
        <f>IF(OR(B930="",H930&lt;&gt;"Previsto"),"",IF(B930&lt;TODAY(),"Atrasado",IF(B930&lt;=TODAY()+7,"Vence em 7 dias","A vencer")))</f>
        <v/>
      </c>
    </row>
    <row r="931">
      <c r="B931" s="51" t="n"/>
      <c r="C931" s="52" t="n"/>
      <c r="D931" s="52" t="n"/>
      <c r="E931" s="52" t="n"/>
      <c r="F931" s="52" t="n"/>
      <c r="G931" s="52" t="n"/>
      <c r="H931" s="52" t="n"/>
      <c r="I931" s="53" t="n"/>
      <c r="J931" s="54">
        <f>IF(D931="","",IFERROR(INDEX(CatTipo,MATCH(D931,CatNome,0)),"?"))</f>
        <v/>
      </c>
      <c r="K931" s="54">
        <f>IF(D931="","",IFERROR(INDEX(CatGrupo,MATCH(D931,CatNome,0)),"?"))</f>
        <v/>
      </c>
      <c r="L931" s="55">
        <f>IF(J931="Entrada",N(I931),IF(J931="Saída",-N(I931),0))</f>
        <v/>
      </c>
      <c r="M931" s="54">
        <f>IF(B931="",0,IF(H931="Previsto",IF(Visao="Realizado + previsto",1,0),1))</f>
        <v/>
      </c>
      <c r="N931" s="54">
        <f>IF(OR(B931="",H931&lt;&gt;"Previsto"),"",IF(B931&lt;TODAY(),"Atrasado",IF(B931&lt;=TODAY()+7,"Vence em 7 dias","A vencer")))</f>
        <v/>
      </c>
    </row>
    <row r="932">
      <c r="B932" s="51" t="n"/>
      <c r="C932" s="52" t="n"/>
      <c r="D932" s="52" t="n"/>
      <c r="E932" s="52" t="n"/>
      <c r="F932" s="52" t="n"/>
      <c r="G932" s="52" t="n"/>
      <c r="H932" s="52" t="n"/>
      <c r="I932" s="53" t="n"/>
      <c r="J932" s="54">
        <f>IF(D932="","",IFERROR(INDEX(CatTipo,MATCH(D932,CatNome,0)),"?"))</f>
        <v/>
      </c>
      <c r="K932" s="54">
        <f>IF(D932="","",IFERROR(INDEX(CatGrupo,MATCH(D932,CatNome,0)),"?"))</f>
        <v/>
      </c>
      <c r="L932" s="55">
        <f>IF(J932="Entrada",N(I932),IF(J932="Saída",-N(I932),0))</f>
        <v/>
      </c>
      <c r="M932" s="54">
        <f>IF(B932="",0,IF(H932="Previsto",IF(Visao="Realizado + previsto",1,0),1))</f>
        <v/>
      </c>
      <c r="N932" s="54">
        <f>IF(OR(B932="",H932&lt;&gt;"Previsto"),"",IF(B932&lt;TODAY(),"Atrasado",IF(B932&lt;=TODAY()+7,"Vence em 7 dias","A vencer")))</f>
        <v/>
      </c>
    </row>
    <row r="933">
      <c r="B933" s="51" t="n"/>
      <c r="C933" s="52" t="n"/>
      <c r="D933" s="52" t="n"/>
      <c r="E933" s="52" t="n"/>
      <c r="F933" s="52" t="n"/>
      <c r="G933" s="52" t="n"/>
      <c r="H933" s="52" t="n"/>
      <c r="I933" s="53" t="n"/>
      <c r="J933" s="54">
        <f>IF(D933="","",IFERROR(INDEX(CatTipo,MATCH(D933,CatNome,0)),"?"))</f>
        <v/>
      </c>
      <c r="K933" s="54">
        <f>IF(D933="","",IFERROR(INDEX(CatGrupo,MATCH(D933,CatNome,0)),"?"))</f>
        <v/>
      </c>
      <c r="L933" s="55">
        <f>IF(J933="Entrada",N(I933),IF(J933="Saída",-N(I933),0))</f>
        <v/>
      </c>
      <c r="M933" s="54">
        <f>IF(B933="",0,IF(H933="Previsto",IF(Visao="Realizado + previsto",1,0),1))</f>
        <v/>
      </c>
      <c r="N933" s="54">
        <f>IF(OR(B933="",H933&lt;&gt;"Previsto"),"",IF(B933&lt;TODAY(),"Atrasado",IF(B933&lt;=TODAY()+7,"Vence em 7 dias","A vencer")))</f>
        <v/>
      </c>
    </row>
    <row r="934">
      <c r="B934" s="51" t="n"/>
      <c r="C934" s="52" t="n"/>
      <c r="D934" s="52" t="n"/>
      <c r="E934" s="52" t="n"/>
      <c r="F934" s="52" t="n"/>
      <c r="G934" s="52" t="n"/>
      <c r="H934" s="52" t="n"/>
      <c r="I934" s="53" t="n"/>
      <c r="J934" s="54">
        <f>IF(D934="","",IFERROR(INDEX(CatTipo,MATCH(D934,CatNome,0)),"?"))</f>
        <v/>
      </c>
      <c r="K934" s="54">
        <f>IF(D934="","",IFERROR(INDEX(CatGrupo,MATCH(D934,CatNome,0)),"?"))</f>
        <v/>
      </c>
      <c r="L934" s="55">
        <f>IF(J934="Entrada",N(I934),IF(J934="Saída",-N(I934),0))</f>
        <v/>
      </c>
      <c r="M934" s="54">
        <f>IF(B934="",0,IF(H934="Previsto",IF(Visao="Realizado + previsto",1,0),1))</f>
        <v/>
      </c>
      <c r="N934" s="54">
        <f>IF(OR(B934="",H934&lt;&gt;"Previsto"),"",IF(B934&lt;TODAY(),"Atrasado",IF(B934&lt;=TODAY()+7,"Vence em 7 dias","A vencer")))</f>
        <v/>
      </c>
    </row>
    <row r="935">
      <c r="B935" s="51" t="n"/>
      <c r="C935" s="52" t="n"/>
      <c r="D935" s="52" t="n"/>
      <c r="E935" s="52" t="n"/>
      <c r="F935" s="52" t="n"/>
      <c r="G935" s="52" t="n"/>
      <c r="H935" s="52" t="n"/>
      <c r="I935" s="53" t="n"/>
      <c r="J935" s="54">
        <f>IF(D935="","",IFERROR(INDEX(CatTipo,MATCH(D935,CatNome,0)),"?"))</f>
        <v/>
      </c>
      <c r="K935" s="54">
        <f>IF(D935="","",IFERROR(INDEX(CatGrupo,MATCH(D935,CatNome,0)),"?"))</f>
        <v/>
      </c>
      <c r="L935" s="55">
        <f>IF(J935="Entrada",N(I935),IF(J935="Saída",-N(I935),0))</f>
        <v/>
      </c>
      <c r="M935" s="54">
        <f>IF(B935="",0,IF(H935="Previsto",IF(Visao="Realizado + previsto",1,0),1))</f>
        <v/>
      </c>
      <c r="N935" s="54">
        <f>IF(OR(B935="",H935&lt;&gt;"Previsto"),"",IF(B935&lt;TODAY(),"Atrasado",IF(B935&lt;=TODAY()+7,"Vence em 7 dias","A vencer")))</f>
        <v/>
      </c>
    </row>
    <row r="936">
      <c r="B936" s="51" t="n"/>
      <c r="C936" s="52" t="n"/>
      <c r="D936" s="52" t="n"/>
      <c r="E936" s="52" t="n"/>
      <c r="F936" s="52" t="n"/>
      <c r="G936" s="52" t="n"/>
      <c r="H936" s="52" t="n"/>
      <c r="I936" s="53" t="n"/>
      <c r="J936" s="54">
        <f>IF(D936="","",IFERROR(INDEX(CatTipo,MATCH(D936,CatNome,0)),"?"))</f>
        <v/>
      </c>
      <c r="K936" s="54">
        <f>IF(D936="","",IFERROR(INDEX(CatGrupo,MATCH(D936,CatNome,0)),"?"))</f>
        <v/>
      </c>
      <c r="L936" s="55">
        <f>IF(J936="Entrada",N(I936),IF(J936="Saída",-N(I936),0))</f>
        <v/>
      </c>
      <c r="M936" s="54">
        <f>IF(B936="",0,IF(H936="Previsto",IF(Visao="Realizado + previsto",1,0),1))</f>
        <v/>
      </c>
      <c r="N936" s="54">
        <f>IF(OR(B936="",H936&lt;&gt;"Previsto"),"",IF(B936&lt;TODAY(),"Atrasado",IF(B936&lt;=TODAY()+7,"Vence em 7 dias","A vencer")))</f>
        <v/>
      </c>
    </row>
    <row r="937">
      <c r="B937" s="51" t="n"/>
      <c r="C937" s="52" t="n"/>
      <c r="D937" s="52" t="n"/>
      <c r="E937" s="52" t="n"/>
      <c r="F937" s="52" t="n"/>
      <c r="G937" s="52" t="n"/>
      <c r="H937" s="52" t="n"/>
      <c r="I937" s="53" t="n"/>
      <c r="J937" s="54">
        <f>IF(D937="","",IFERROR(INDEX(CatTipo,MATCH(D937,CatNome,0)),"?"))</f>
        <v/>
      </c>
      <c r="K937" s="54">
        <f>IF(D937="","",IFERROR(INDEX(CatGrupo,MATCH(D937,CatNome,0)),"?"))</f>
        <v/>
      </c>
      <c r="L937" s="55">
        <f>IF(J937="Entrada",N(I937),IF(J937="Saída",-N(I937),0))</f>
        <v/>
      </c>
      <c r="M937" s="54">
        <f>IF(B937="",0,IF(H937="Previsto",IF(Visao="Realizado + previsto",1,0),1))</f>
        <v/>
      </c>
      <c r="N937" s="54">
        <f>IF(OR(B937="",H937&lt;&gt;"Previsto"),"",IF(B937&lt;TODAY(),"Atrasado",IF(B937&lt;=TODAY()+7,"Vence em 7 dias","A vencer")))</f>
        <v/>
      </c>
    </row>
    <row r="938">
      <c r="B938" s="51" t="n"/>
      <c r="C938" s="52" t="n"/>
      <c r="D938" s="52" t="n"/>
      <c r="E938" s="52" t="n"/>
      <c r="F938" s="52" t="n"/>
      <c r="G938" s="52" t="n"/>
      <c r="H938" s="52" t="n"/>
      <c r="I938" s="53" t="n"/>
      <c r="J938" s="54">
        <f>IF(D938="","",IFERROR(INDEX(CatTipo,MATCH(D938,CatNome,0)),"?"))</f>
        <v/>
      </c>
      <c r="K938" s="54">
        <f>IF(D938="","",IFERROR(INDEX(CatGrupo,MATCH(D938,CatNome,0)),"?"))</f>
        <v/>
      </c>
      <c r="L938" s="55">
        <f>IF(J938="Entrada",N(I938),IF(J938="Saída",-N(I938),0))</f>
        <v/>
      </c>
      <c r="M938" s="54">
        <f>IF(B938="",0,IF(H938="Previsto",IF(Visao="Realizado + previsto",1,0),1))</f>
        <v/>
      </c>
      <c r="N938" s="54">
        <f>IF(OR(B938="",H938&lt;&gt;"Previsto"),"",IF(B938&lt;TODAY(),"Atrasado",IF(B938&lt;=TODAY()+7,"Vence em 7 dias","A vencer")))</f>
        <v/>
      </c>
    </row>
    <row r="939">
      <c r="B939" s="51" t="n"/>
      <c r="C939" s="52" t="n"/>
      <c r="D939" s="52" t="n"/>
      <c r="E939" s="52" t="n"/>
      <c r="F939" s="52" t="n"/>
      <c r="G939" s="52" t="n"/>
      <c r="H939" s="52" t="n"/>
      <c r="I939" s="53" t="n"/>
      <c r="J939" s="54">
        <f>IF(D939="","",IFERROR(INDEX(CatTipo,MATCH(D939,CatNome,0)),"?"))</f>
        <v/>
      </c>
      <c r="K939" s="54">
        <f>IF(D939="","",IFERROR(INDEX(CatGrupo,MATCH(D939,CatNome,0)),"?"))</f>
        <v/>
      </c>
      <c r="L939" s="55">
        <f>IF(J939="Entrada",N(I939),IF(J939="Saída",-N(I939),0))</f>
        <v/>
      </c>
      <c r="M939" s="54">
        <f>IF(B939="",0,IF(H939="Previsto",IF(Visao="Realizado + previsto",1,0),1))</f>
        <v/>
      </c>
      <c r="N939" s="54">
        <f>IF(OR(B939="",H939&lt;&gt;"Previsto"),"",IF(B939&lt;TODAY(),"Atrasado",IF(B939&lt;=TODAY()+7,"Vence em 7 dias","A vencer")))</f>
        <v/>
      </c>
    </row>
    <row r="940">
      <c r="B940" s="51" t="n"/>
      <c r="C940" s="52" t="n"/>
      <c r="D940" s="52" t="n"/>
      <c r="E940" s="52" t="n"/>
      <c r="F940" s="52" t="n"/>
      <c r="G940" s="52" t="n"/>
      <c r="H940" s="52" t="n"/>
      <c r="I940" s="53" t="n"/>
      <c r="J940" s="54">
        <f>IF(D940="","",IFERROR(INDEX(CatTipo,MATCH(D940,CatNome,0)),"?"))</f>
        <v/>
      </c>
      <c r="K940" s="54">
        <f>IF(D940="","",IFERROR(INDEX(CatGrupo,MATCH(D940,CatNome,0)),"?"))</f>
        <v/>
      </c>
      <c r="L940" s="55">
        <f>IF(J940="Entrada",N(I940),IF(J940="Saída",-N(I940),0))</f>
        <v/>
      </c>
      <c r="M940" s="54">
        <f>IF(B940="",0,IF(H940="Previsto",IF(Visao="Realizado + previsto",1,0),1))</f>
        <v/>
      </c>
      <c r="N940" s="54">
        <f>IF(OR(B940="",H940&lt;&gt;"Previsto"),"",IF(B940&lt;TODAY(),"Atrasado",IF(B940&lt;=TODAY()+7,"Vence em 7 dias","A vencer")))</f>
        <v/>
      </c>
    </row>
    <row r="941">
      <c r="B941" s="51" t="n"/>
      <c r="C941" s="52" t="n"/>
      <c r="D941" s="52" t="n"/>
      <c r="E941" s="52" t="n"/>
      <c r="F941" s="52" t="n"/>
      <c r="G941" s="52" t="n"/>
      <c r="H941" s="52" t="n"/>
      <c r="I941" s="53" t="n"/>
      <c r="J941" s="54">
        <f>IF(D941="","",IFERROR(INDEX(CatTipo,MATCH(D941,CatNome,0)),"?"))</f>
        <v/>
      </c>
      <c r="K941" s="54">
        <f>IF(D941="","",IFERROR(INDEX(CatGrupo,MATCH(D941,CatNome,0)),"?"))</f>
        <v/>
      </c>
      <c r="L941" s="55">
        <f>IF(J941="Entrada",N(I941),IF(J941="Saída",-N(I941),0))</f>
        <v/>
      </c>
      <c r="M941" s="54">
        <f>IF(B941="",0,IF(H941="Previsto",IF(Visao="Realizado + previsto",1,0),1))</f>
        <v/>
      </c>
      <c r="N941" s="54">
        <f>IF(OR(B941="",H941&lt;&gt;"Previsto"),"",IF(B941&lt;TODAY(),"Atrasado",IF(B941&lt;=TODAY()+7,"Vence em 7 dias","A vencer")))</f>
        <v/>
      </c>
    </row>
    <row r="942">
      <c r="B942" s="51" t="n"/>
      <c r="C942" s="52" t="n"/>
      <c r="D942" s="52" t="n"/>
      <c r="E942" s="52" t="n"/>
      <c r="F942" s="52" t="n"/>
      <c r="G942" s="52" t="n"/>
      <c r="H942" s="52" t="n"/>
      <c r="I942" s="53" t="n"/>
      <c r="J942" s="54">
        <f>IF(D942="","",IFERROR(INDEX(CatTipo,MATCH(D942,CatNome,0)),"?"))</f>
        <v/>
      </c>
      <c r="K942" s="54">
        <f>IF(D942="","",IFERROR(INDEX(CatGrupo,MATCH(D942,CatNome,0)),"?"))</f>
        <v/>
      </c>
      <c r="L942" s="55">
        <f>IF(J942="Entrada",N(I942),IF(J942="Saída",-N(I942),0))</f>
        <v/>
      </c>
      <c r="M942" s="54">
        <f>IF(B942="",0,IF(H942="Previsto",IF(Visao="Realizado + previsto",1,0),1))</f>
        <v/>
      </c>
      <c r="N942" s="54">
        <f>IF(OR(B942="",H942&lt;&gt;"Previsto"),"",IF(B942&lt;TODAY(),"Atrasado",IF(B942&lt;=TODAY()+7,"Vence em 7 dias","A vencer")))</f>
        <v/>
      </c>
    </row>
    <row r="943">
      <c r="B943" s="51" t="n"/>
      <c r="C943" s="52" t="n"/>
      <c r="D943" s="52" t="n"/>
      <c r="E943" s="52" t="n"/>
      <c r="F943" s="52" t="n"/>
      <c r="G943" s="52" t="n"/>
      <c r="H943" s="52" t="n"/>
      <c r="I943" s="53" t="n"/>
      <c r="J943" s="54">
        <f>IF(D943="","",IFERROR(INDEX(CatTipo,MATCH(D943,CatNome,0)),"?"))</f>
        <v/>
      </c>
      <c r="K943" s="54">
        <f>IF(D943="","",IFERROR(INDEX(CatGrupo,MATCH(D943,CatNome,0)),"?"))</f>
        <v/>
      </c>
      <c r="L943" s="55">
        <f>IF(J943="Entrada",N(I943),IF(J943="Saída",-N(I943),0))</f>
        <v/>
      </c>
      <c r="M943" s="54">
        <f>IF(B943="",0,IF(H943="Previsto",IF(Visao="Realizado + previsto",1,0),1))</f>
        <v/>
      </c>
      <c r="N943" s="54">
        <f>IF(OR(B943="",H943&lt;&gt;"Previsto"),"",IF(B943&lt;TODAY(),"Atrasado",IF(B943&lt;=TODAY()+7,"Vence em 7 dias","A vencer")))</f>
        <v/>
      </c>
    </row>
    <row r="944">
      <c r="B944" s="51" t="n"/>
      <c r="C944" s="52" t="n"/>
      <c r="D944" s="52" t="n"/>
      <c r="E944" s="52" t="n"/>
      <c r="F944" s="52" t="n"/>
      <c r="G944" s="52" t="n"/>
      <c r="H944" s="52" t="n"/>
      <c r="I944" s="53" t="n"/>
      <c r="J944" s="54">
        <f>IF(D944="","",IFERROR(INDEX(CatTipo,MATCH(D944,CatNome,0)),"?"))</f>
        <v/>
      </c>
      <c r="K944" s="54">
        <f>IF(D944="","",IFERROR(INDEX(CatGrupo,MATCH(D944,CatNome,0)),"?"))</f>
        <v/>
      </c>
      <c r="L944" s="55">
        <f>IF(J944="Entrada",N(I944),IF(J944="Saída",-N(I944),0))</f>
        <v/>
      </c>
      <c r="M944" s="54">
        <f>IF(B944="",0,IF(H944="Previsto",IF(Visao="Realizado + previsto",1,0),1))</f>
        <v/>
      </c>
      <c r="N944" s="54">
        <f>IF(OR(B944="",H944&lt;&gt;"Previsto"),"",IF(B944&lt;TODAY(),"Atrasado",IF(B944&lt;=TODAY()+7,"Vence em 7 dias","A vencer")))</f>
        <v/>
      </c>
    </row>
    <row r="945">
      <c r="B945" s="51" t="n"/>
      <c r="C945" s="52" t="n"/>
      <c r="D945" s="52" t="n"/>
      <c r="E945" s="52" t="n"/>
      <c r="F945" s="52" t="n"/>
      <c r="G945" s="52" t="n"/>
      <c r="H945" s="52" t="n"/>
      <c r="I945" s="53" t="n"/>
      <c r="J945" s="54">
        <f>IF(D945="","",IFERROR(INDEX(CatTipo,MATCH(D945,CatNome,0)),"?"))</f>
        <v/>
      </c>
      <c r="K945" s="54">
        <f>IF(D945="","",IFERROR(INDEX(CatGrupo,MATCH(D945,CatNome,0)),"?"))</f>
        <v/>
      </c>
      <c r="L945" s="55">
        <f>IF(J945="Entrada",N(I945),IF(J945="Saída",-N(I945),0))</f>
        <v/>
      </c>
      <c r="M945" s="54">
        <f>IF(B945="",0,IF(H945="Previsto",IF(Visao="Realizado + previsto",1,0),1))</f>
        <v/>
      </c>
      <c r="N945" s="54">
        <f>IF(OR(B945="",H945&lt;&gt;"Previsto"),"",IF(B945&lt;TODAY(),"Atrasado",IF(B945&lt;=TODAY()+7,"Vence em 7 dias","A vencer")))</f>
        <v/>
      </c>
    </row>
    <row r="946">
      <c r="B946" s="51" t="n"/>
      <c r="C946" s="52" t="n"/>
      <c r="D946" s="52" t="n"/>
      <c r="E946" s="52" t="n"/>
      <c r="F946" s="52" t="n"/>
      <c r="G946" s="52" t="n"/>
      <c r="H946" s="52" t="n"/>
      <c r="I946" s="53" t="n"/>
      <c r="J946" s="54">
        <f>IF(D946="","",IFERROR(INDEX(CatTipo,MATCH(D946,CatNome,0)),"?"))</f>
        <v/>
      </c>
      <c r="K946" s="54">
        <f>IF(D946="","",IFERROR(INDEX(CatGrupo,MATCH(D946,CatNome,0)),"?"))</f>
        <v/>
      </c>
      <c r="L946" s="55">
        <f>IF(J946="Entrada",N(I946),IF(J946="Saída",-N(I946),0))</f>
        <v/>
      </c>
      <c r="M946" s="54">
        <f>IF(B946="",0,IF(H946="Previsto",IF(Visao="Realizado + previsto",1,0),1))</f>
        <v/>
      </c>
      <c r="N946" s="54">
        <f>IF(OR(B946="",H946&lt;&gt;"Previsto"),"",IF(B946&lt;TODAY(),"Atrasado",IF(B946&lt;=TODAY()+7,"Vence em 7 dias","A vencer")))</f>
        <v/>
      </c>
    </row>
    <row r="947">
      <c r="B947" s="51" t="n"/>
      <c r="C947" s="52" t="n"/>
      <c r="D947" s="52" t="n"/>
      <c r="E947" s="52" t="n"/>
      <c r="F947" s="52" t="n"/>
      <c r="G947" s="52" t="n"/>
      <c r="H947" s="52" t="n"/>
      <c r="I947" s="53" t="n"/>
      <c r="J947" s="54">
        <f>IF(D947="","",IFERROR(INDEX(CatTipo,MATCH(D947,CatNome,0)),"?"))</f>
        <v/>
      </c>
      <c r="K947" s="54">
        <f>IF(D947="","",IFERROR(INDEX(CatGrupo,MATCH(D947,CatNome,0)),"?"))</f>
        <v/>
      </c>
      <c r="L947" s="55">
        <f>IF(J947="Entrada",N(I947),IF(J947="Saída",-N(I947),0))</f>
        <v/>
      </c>
      <c r="M947" s="54">
        <f>IF(B947="",0,IF(H947="Previsto",IF(Visao="Realizado + previsto",1,0),1))</f>
        <v/>
      </c>
      <c r="N947" s="54">
        <f>IF(OR(B947="",H947&lt;&gt;"Previsto"),"",IF(B947&lt;TODAY(),"Atrasado",IF(B947&lt;=TODAY()+7,"Vence em 7 dias","A vencer")))</f>
        <v/>
      </c>
    </row>
    <row r="948">
      <c r="B948" s="51" t="n"/>
      <c r="C948" s="52" t="n"/>
      <c r="D948" s="52" t="n"/>
      <c r="E948" s="52" t="n"/>
      <c r="F948" s="52" t="n"/>
      <c r="G948" s="52" t="n"/>
      <c r="H948" s="52" t="n"/>
      <c r="I948" s="53" t="n"/>
      <c r="J948" s="54">
        <f>IF(D948="","",IFERROR(INDEX(CatTipo,MATCH(D948,CatNome,0)),"?"))</f>
        <v/>
      </c>
      <c r="K948" s="54">
        <f>IF(D948="","",IFERROR(INDEX(CatGrupo,MATCH(D948,CatNome,0)),"?"))</f>
        <v/>
      </c>
      <c r="L948" s="55">
        <f>IF(J948="Entrada",N(I948),IF(J948="Saída",-N(I948),0))</f>
        <v/>
      </c>
      <c r="M948" s="54">
        <f>IF(B948="",0,IF(H948="Previsto",IF(Visao="Realizado + previsto",1,0),1))</f>
        <v/>
      </c>
      <c r="N948" s="54">
        <f>IF(OR(B948="",H948&lt;&gt;"Previsto"),"",IF(B948&lt;TODAY(),"Atrasado",IF(B948&lt;=TODAY()+7,"Vence em 7 dias","A vencer")))</f>
        <v/>
      </c>
    </row>
    <row r="949">
      <c r="B949" s="51" t="n"/>
      <c r="C949" s="52" t="n"/>
      <c r="D949" s="52" t="n"/>
      <c r="E949" s="52" t="n"/>
      <c r="F949" s="52" t="n"/>
      <c r="G949" s="52" t="n"/>
      <c r="H949" s="52" t="n"/>
      <c r="I949" s="53" t="n"/>
      <c r="J949" s="54">
        <f>IF(D949="","",IFERROR(INDEX(CatTipo,MATCH(D949,CatNome,0)),"?"))</f>
        <v/>
      </c>
      <c r="K949" s="54">
        <f>IF(D949="","",IFERROR(INDEX(CatGrupo,MATCH(D949,CatNome,0)),"?"))</f>
        <v/>
      </c>
      <c r="L949" s="55">
        <f>IF(J949="Entrada",N(I949),IF(J949="Saída",-N(I949),0))</f>
        <v/>
      </c>
      <c r="M949" s="54">
        <f>IF(B949="",0,IF(H949="Previsto",IF(Visao="Realizado + previsto",1,0),1))</f>
        <v/>
      </c>
      <c r="N949" s="54">
        <f>IF(OR(B949="",H949&lt;&gt;"Previsto"),"",IF(B949&lt;TODAY(),"Atrasado",IF(B949&lt;=TODAY()+7,"Vence em 7 dias","A vencer")))</f>
        <v/>
      </c>
    </row>
    <row r="950">
      <c r="B950" s="51" t="n"/>
      <c r="C950" s="52" t="n"/>
      <c r="D950" s="52" t="n"/>
      <c r="E950" s="52" t="n"/>
      <c r="F950" s="52" t="n"/>
      <c r="G950" s="52" t="n"/>
      <c r="H950" s="52" t="n"/>
      <c r="I950" s="53" t="n"/>
      <c r="J950" s="54">
        <f>IF(D950="","",IFERROR(INDEX(CatTipo,MATCH(D950,CatNome,0)),"?"))</f>
        <v/>
      </c>
      <c r="K950" s="54">
        <f>IF(D950="","",IFERROR(INDEX(CatGrupo,MATCH(D950,CatNome,0)),"?"))</f>
        <v/>
      </c>
      <c r="L950" s="55">
        <f>IF(J950="Entrada",N(I950),IF(J950="Saída",-N(I950),0))</f>
        <v/>
      </c>
      <c r="M950" s="54">
        <f>IF(B950="",0,IF(H950="Previsto",IF(Visao="Realizado + previsto",1,0),1))</f>
        <v/>
      </c>
      <c r="N950" s="54">
        <f>IF(OR(B950="",H950&lt;&gt;"Previsto"),"",IF(B950&lt;TODAY(),"Atrasado",IF(B950&lt;=TODAY()+7,"Vence em 7 dias","A vencer")))</f>
        <v/>
      </c>
    </row>
    <row r="951">
      <c r="B951" s="51" t="n"/>
      <c r="C951" s="52" t="n"/>
      <c r="D951" s="52" t="n"/>
      <c r="E951" s="52" t="n"/>
      <c r="F951" s="52" t="n"/>
      <c r="G951" s="52" t="n"/>
      <c r="H951" s="52" t="n"/>
      <c r="I951" s="53" t="n"/>
      <c r="J951" s="54">
        <f>IF(D951="","",IFERROR(INDEX(CatTipo,MATCH(D951,CatNome,0)),"?"))</f>
        <v/>
      </c>
      <c r="K951" s="54">
        <f>IF(D951="","",IFERROR(INDEX(CatGrupo,MATCH(D951,CatNome,0)),"?"))</f>
        <v/>
      </c>
      <c r="L951" s="55">
        <f>IF(J951="Entrada",N(I951),IF(J951="Saída",-N(I951),0))</f>
        <v/>
      </c>
      <c r="M951" s="54">
        <f>IF(B951="",0,IF(H951="Previsto",IF(Visao="Realizado + previsto",1,0),1))</f>
        <v/>
      </c>
      <c r="N951" s="54">
        <f>IF(OR(B951="",H951&lt;&gt;"Previsto"),"",IF(B951&lt;TODAY(),"Atrasado",IF(B951&lt;=TODAY()+7,"Vence em 7 dias","A vencer")))</f>
        <v/>
      </c>
    </row>
    <row r="952">
      <c r="B952" s="51" t="n"/>
      <c r="C952" s="52" t="n"/>
      <c r="D952" s="52" t="n"/>
      <c r="E952" s="52" t="n"/>
      <c r="F952" s="52" t="n"/>
      <c r="G952" s="52" t="n"/>
      <c r="H952" s="52" t="n"/>
      <c r="I952" s="53" t="n"/>
      <c r="J952" s="54">
        <f>IF(D952="","",IFERROR(INDEX(CatTipo,MATCH(D952,CatNome,0)),"?"))</f>
        <v/>
      </c>
      <c r="K952" s="54">
        <f>IF(D952="","",IFERROR(INDEX(CatGrupo,MATCH(D952,CatNome,0)),"?"))</f>
        <v/>
      </c>
      <c r="L952" s="55">
        <f>IF(J952="Entrada",N(I952),IF(J952="Saída",-N(I952),0))</f>
        <v/>
      </c>
      <c r="M952" s="54">
        <f>IF(B952="",0,IF(H952="Previsto",IF(Visao="Realizado + previsto",1,0),1))</f>
        <v/>
      </c>
      <c r="N952" s="54">
        <f>IF(OR(B952="",H952&lt;&gt;"Previsto"),"",IF(B952&lt;TODAY(),"Atrasado",IF(B952&lt;=TODAY()+7,"Vence em 7 dias","A vencer")))</f>
        <v/>
      </c>
    </row>
    <row r="953">
      <c r="B953" s="51" t="n"/>
      <c r="C953" s="52" t="n"/>
      <c r="D953" s="52" t="n"/>
      <c r="E953" s="52" t="n"/>
      <c r="F953" s="52" t="n"/>
      <c r="G953" s="52" t="n"/>
      <c r="H953" s="52" t="n"/>
      <c r="I953" s="53" t="n"/>
      <c r="J953" s="54">
        <f>IF(D953="","",IFERROR(INDEX(CatTipo,MATCH(D953,CatNome,0)),"?"))</f>
        <v/>
      </c>
      <c r="K953" s="54">
        <f>IF(D953="","",IFERROR(INDEX(CatGrupo,MATCH(D953,CatNome,0)),"?"))</f>
        <v/>
      </c>
      <c r="L953" s="55">
        <f>IF(J953="Entrada",N(I953),IF(J953="Saída",-N(I953),0))</f>
        <v/>
      </c>
      <c r="M953" s="54">
        <f>IF(B953="",0,IF(H953="Previsto",IF(Visao="Realizado + previsto",1,0),1))</f>
        <v/>
      </c>
      <c r="N953" s="54">
        <f>IF(OR(B953="",H953&lt;&gt;"Previsto"),"",IF(B953&lt;TODAY(),"Atrasado",IF(B953&lt;=TODAY()+7,"Vence em 7 dias","A vencer")))</f>
        <v/>
      </c>
    </row>
    <row r="954">
      <c r="B954" s="51" t="n"/>
      <c r="C954" s="52" t="n"/>
      <c r="D954" s="52" t="n"/>
      <c r="E954" s="52" t="n"/>
      <c r="F954" s="52" t="n"/>
      <c r="G954" s="52" t="n"/>
      <c r="H954" s="52" t="n"/>
      <c r="I954" s="53" t="n"/>
      <c r="J954" s="54">
        <f>IF(D954="","",IFERROR(INDEX(CatTipo,MATCH(D954,CatNome,0)),"?"))</f>
        <v/>
      </c>
      <c r="K954" s="54">
        <f>IF(D954="","",IFERROR(INDEX(CatGrupo,MATCH(D954,CatNome,0)),"?"))</f>
        <v/>
      </c>
      <c r="L954" s="55">
        <f>IF(J954="Entrada",N(I954),IF(J954="Saída",-N(I954),0))</f>
        <v/>
      </c>
      <c r="M954" s="54">
        <f>IF(B954="",0,IF(H954="Previsto",IF(Visao="Realizado + previsto",1,0),1))</f>
        <v/>
      </c>
      <c r="N954" s="54">
        <f>IF(OR(B954="",H954&lt;&gt;"Previsto"),"",IF(B954&lt;TODAY(),"Atrasado",IF(B954&lt;=TODAY()+7,"Vence em 7 dias","A vencer")))</f>
        <v/>
      </c>
    </row>
    <row r="955">
      <c r="B955" s="51" t="n"/>
      <c r="C955" s="52" t="n"/>
      <c r="D955" s="52" t="n"/>
      <c r="E955" s="52" t="n"/>
      <c r="F955" s="52" t="n"/>
      <c r="G955" s="52" t="n"/>
      <c r="H955" s="52" t="n"/>
      <c r="I955" s="53" t="n"/>
      <c r="J955" s="54">
        <f>IF(D955="","",IFERROR(INDEX(CatTipo,MATCH(D955,CatNome,0)),"?"))</f>
        <v/>
      </c>
      <c r="K955" s="54">
        <f>IF(D955="","",IFERROR(INDEX(CatGrupo,MATCH(D955,CatNome,0)),"?"))</f>
        <v/>
      </c>
      <c r="L955" s="55">
        <f>IF(J955="Entrada",N(I955),IF(J955="Saída",-N(I955),0))</f>
        <v/>
      </c>
      <c r="M955" s="54">
        <f>IF(B955="",0,IF(H955="Previsto",IF(Visao="Realizado + previsto",1,0),1))</f>
        <v/>
      </c>
      <c r="N955" s="54">
        <f>IF(OR(B955="",H955&lt;&gt;"Previsto"),"",IF(B955&lt;TODAY(),"Atrasado",IF(B955&lt;=TODAY()+7,"Vence em 7 dias","A vencer")))</f>
        <v/>
      </c>
    </row>
    <row r="956">
      <c r="B956" s="51" t="n"/>
      <c r="C956" s="52" t="n"/>
      <c r="D956" s="52" t="n"/>
      <c r="E956" s="52" t="n"/>
      <c r="F956" s="52" t="n"/>
      <c r="G956" s="52" t="n"/>
      <c r="H956" s="52" t="n"/>
      <c r="I956" s="53" t="n"/>
      <c r="J956" s="54">
        <f>IF(D956="","",IFERROR(INDEX(CatTipo,MATCH(D956,CatNome,0)),"?"))</f>
        <v/>
      </c>
      <c r="K956" s="54">
        <f>IF(D956="","",IFERROR(INDEX(CatGrupo,MATCH(D956,CatNome,0)),"?"))</f>
        <v/>
      </c>
      <c r="L956" s="55">
        <f>IF(J956="Entrada",N(I956),IF(J956="Saída",-N(I956),0))</f>
        <v/>
      </c>
      <c r="M956" s="54">
        <f>IF(B956="",0,IF(H956="Previsto",IF(Visao="Realizado + previsto",1,0),1))</f>
        <v/>
      </c>
      <c r="N956" s="54">
        <f>IF(OR(B956="",H956&lt;&gt;"Previsto"),"",IF(B956&lt;TODAY(),"Atrasado",IF(B956&lt;=TODAY()+7,"Vence em 7 dias","A vencer")))</f>
        <v/>
      </c>
    </row>
    <row r="957">
      <c r="B957" s="51" t="n"/>
      <c r="C957" s="52" t="n"/>
      <c r="D957" s="52" t="n"/>
      <c r="E957" s="52" t="n"/>
      <c r="F957" s="52" t="n"/>
      <c r="G957" s="52" t="n"/>
      <c r="H957" s="52" t="n"/>
      <c r="I957" s="53" t="n"/>
      <c r="J957" s="54">
        <f>IF(D957="","",IFERROR(INDEX(CatTipo,MATCH(D957,CatNome,0)),"?"))</f>
        <v/>
      </c>
      <c r="K957" s="54">
        <f>IF(D957="","",IFERROR(INDEX(CatGrupo,MATCH(D957,CatNome,0)),"?"))</f>
        <v/>
      </c>
      <c r="L957" s="55">
        <f>IF(J957="Entrada",N(I957),IF(J957="Saída",-N(I957),0))</f>
        <v/>
      </c>
      <c r="M957" s="54">
        <f>IF(B957="",0,IF(H957="Previsto",IF(Visao="Realizado + previsto",1,0),1))</f>
        <v/>
      </c>
      <c r="N957" s="54">
        <f>IF(OR(B957="",H957&lt;&gt;"Previsto"),"",IF(B957&lt;TODAY(),"Atrasado",IF(B957&lt;=TODAY()+7,"Vence em 7 dias","A vencer")))</f>
        <v/>
      </c>
    </row>
    <row r="958">
      <c r="B958" s="51" t="n"/>
      <c r="C958" s="52" t="n"/>
      <c r="D958" s="52" t="n"/>
      <c r="E958" s="52" t="n"/>
      <c r="F958" s="52" t="n"/>
      <c r="G958" s="52" t="n"/>
      <c r="H958" s="52" t="n"/>
      <c r="I958" s="53" t="n"/>
      <c r="J958" s="54">
        <f>IF(D958="","",IFERROR(INDEX(CatTipo,MATCH(D958,CatNome,0)),"?"))</f>
        <v/>
      </c>
      <c r="K958" s="54">
        <f>IF(D958="","",IFERROR(INDEX(CatGrupo,MATCH(D958,CatNome,0)),"?"))</f>
        <v/>
      </c>
      <c r="L958" s="55">
        <f>IF(J958="Entrada",N(I958),IF(J958="Saída",-N(I958),0))</f>
        <v/>
      </c>
      <c r="M958" s="54">
        <f>IF(B958="",0,IF(H958="Previsto",IF(Visao="Realizado + previsto",1,0),1))</f>
        <v/>
      </c>
      <c r="N958" s="54">
        <f>IF(OR(B958="",H958&lt;&gt;"Previsto"),"",IF(B958&lt;TODAY(),"Atrasado",IF(B958&lt;=TODAY()+7,"Vence em 7 dias","A vencer")))</f>
        <v/>
      </c>
    </row>
    <row r="959">
      <c r="B959" s="51" t="n"/>
      <c r="C959" s="52" t="n"/>
      <c r="D959" s="52" t="n"/>
      <c r="E959" s="52" t="n"/>
      <c r="F959" s="52" t="n"/>
      <c r="G959" s="52" t="n"/>
      <c r="H959" s="52" t="n"/>
      <c r="I959" s="53" t="n"/>
      <c r="J959" s="54">
        <f>IF(D959="","",IFERROR(INDEX(CatTipo,MATCH(D959,CatNome,0)),"?"))</f>
        <v/>
      </c>
      <c r="K959" s="54">
        <f>IF(D959="","",IFERROR(INDEX(CatGrupo,MATCH(D959,CatNome,0)),"?"))</f>
        <v/>
      </c>
      <c r="L959" s="55">
        <f>IF(J959="Entrada",N(I959),IF(J959="Saída",-N(I959),0))</f>
        <v/>
      </c>
      <c r="M959" s="54">
        <f>IF(B959="",0,IF(H959="Previsto",IF(Visao="Realizado + previsto",1,0),1))</f>
        <v/>
      </c>
      <c r="N959" s="54">
        <f>IF(OR(B959="",H959&lt;&gt;"Previsto"),"",IF(B959&lt;TODAY(),"Atrasado",IF(B959&lt;=TODAY()+7,"Vence em 7 dias","A vencer")))</f>
        <v/>
      </c>
    </row>
    <row r="960">
      <c r="B960" s="51" t="n"/>
      <c r="C960" s="52" t="n"/>
      <c r="D960" s="52" t="n"/>
      <c r="E960" s="52" t="n"/>
      <c r="F960" s="52" t="n"/>
      <c r="G960" s="52" t="n"/>
      <c r="H960" s="52" t="n"/>
      <c r="I960" s="53" t="n"/>
      <c r="J960" s="54">
        <f>IF(D960="","",IFERROR(INDEX(CatTipo,MATCH(D960,CatNome,0)),"?"))</f>
        <v/>
      </c>
      <c r="K960" s="54">
        <f>IF(D960="","",IFERROR(INDEX(CatGrupo,MATCH(D960,CatNome,0)),"?"))</f>
        <v/>
      </c>
      <c r="L960" s="55">
        <f>IF(J960="Entrada",N(I960),IF(J960="Saída",-N(I960),0))</f>
        <v/>
      </c>
      <c r="M960" s="54">
        <f>IF(B960="",0,IF(H960="Previsto",IF(Visao="Realizado + previsto",1,0),1))</f>
        <v/>
      </c>
      <c r="N960" s="54">
        <f>IF(OR(B960="",H960&lt;&gt;"Previsto"),"",IF(B960&lt;TODAY(),"Atrasado",IF(B960&lt;=TODAY()+7,"Vence em 7 dias","A vencer")))</f>
        <v/>
      </c>
    </row>
    <row r="961">
      <c r="B961" s="51" t="n"/>
      <c r="C961" s="52" t="n"/>
      <c r="D961" s="52" t="n"/>
      <c r="E961" s="52" t="n"/>
      <c r="F961" s="52" t="n"/>
      <c r="G961" s="52" t="n"/>
      <c r="H961" s="52" t="n"/>
      <c r="I961" s="53" t="n"/>
      <c r="J961" s="54">
        <f>IF(D961="","",IFERROR(INDEX(CatTipo,MATCH(D961,CatNome,0)),"?"))</f>
        <v/>
      </c>
      <c r="K961" s="54">
        <f>IF(D961="","",IFERROR(INDEX(CatGrupo,MATCH(D961,CatNome,0)),"?"))</f>
        <v/>
      </c>
      <c r="L961" s="55">
        <f>IF(J961="Entrada",N(I961),IF(J961="Saída",-N(I961),0))</f>
        <v/>
      </c>
      <c r="M961" s="54">
        <f>IF(B961="",0,IF(H961="Previsto",IF(Visao="Realizado + previsto",1,0),1))</f>
        <v/>
      </c>
      <c r="N961" s="54">
        <f>IF(OR(B961="",H961&lt;&gt;"Previsto"),"",IF(B961&lt;TODAY(),"Atrasado",IF(B961&lt;=TODAY()+7,"Vence em 7 dias","A vencer")))</f>
        <v/>
      </c>
    </row>
    <row r="962">
      <c r="B962" s="51" t="n"/>
      <c r="C962" s="52" t="n"/>
      <c r="D962" s="52" t="n"/>
      <c r="E962" s="52" t="n"/>
      <c r="F962" s="52" t="n"/>
      <c r="G962" s="52" t="n"/>
      <c r="H962" s="52" t="n"/>
      <c r="I962" s="53" t="n"/>
      <c r="J962" s="54">
        <f>IF(D962="","",IFERROR(INDEX(CatTipo,MATCH(D962,CatNome,0)),"?"))</f>
        <v/>
      </c>
      <c r="K962" s="54">
        <f>IF(D962="","",IFERROR(INDEX(CatGrupo,MATCH(D962,CatNome,0)),"?"))</f>
        <v/>
      </c>
      <c r="L962" s="55">
        <f>IF(J962="Entrada",N(I962),IF(J962="Saída",-N(I962),0))</f>
        <v/>
      </c>
      <c r="M962" s="54">
        <f>IF(B962="",0,IF(H962="Previsto",IF(Visao="Realizado + previsto",1,0),1))</f>
        <v/>
      </c>
      <c r="N962" s="54">
        <f>IF(OR(B962="",H962&lt;&gt;"Previsto"),"",IF(B962&lt;TODAY(),"Atrasado",IF(B962&lt;=TODAY()+7,"Vence em 7 dias","A vencer")))</f>
        <v/>
      </c>
    </row>
    <row r="963">
      <c r="B963" s="51" t="n"/>
      <c r="C963" s="52" t="n"/>
      <c r="D963" s="52" t="n"/>
      <c r="E963" s="52" t="n"/>
      <c r="F963" s="52" t="n"/>
      <c r="G963" s="52" t="n"/>
      <c r="H963" s="52" t="n"/>
      <c r="I963" s="53" t="n"/>
      <c r="J963" s="54">
        <f>IF(D963="","",IFERROR(INDEX(CatTipo,MATCH(D963,CatNome,0)),"?"))</f>
        <v/>
      </c>
      <c r="K963" s="54">
        <f>IF(D963="","",IFERROR(INDEX(CatGrupo,MATCH(D963,CatNome,0)),"?"))</f>
        <v/>
      </c>
      <c r="L963" s="55">
        <f>IF(J963="Entrada",N(I963),IF(J963="Saída",-N(I963),0))</f>
        <v/>
      </c>
      <c r="M963" s="54">
        <f>IF(B963="",0,IF(H963="Previsto",IF(Visao="Realizado + previsto",1,0),1))</f>
        <v/>
      </c>
      <c r="N963" s="54">
        <f>IF(OR(B963="",H963&lt;&gt;"Previsto"),"",IF(B963&lt;TODAY(),"Atrasado",IF(B963&lt;=TODAY()+7,"Vence em 7 dias","A vencer")))</f>
        <v/>
      </c>
    </row>
    <row r="964">
      <c r="B964" s="51" t="n"/>
      <c r="C964" s="52" t="n"/>
      <c r="D964" s="52" t="n"/>
      <c r="E964" s="52" t="n"/>
      <c r="F964" s="52" t="n"/>
      <c r="G964" s="52" t="n"/>
      <c r="H964" s="52" t="n"/>
      <c r="I964" s="53" t="n"/>
      <c r="J964" s="54">
        <f>IF(D964="","",IFERROR(INDEX(CatTipo,MATCH(D964,CatNome,0)),"?"))</f>
        <v/>
      </c>
      <c r="K964" s="54">
        <f>IF(D964="","",IFERROR(INDEX(CatGrupo,MATCH(D964,CatNome,0)),"?"))</f>
        <v/>
      </c>
      <c r="L964" s="55">
        <f>IF(J964="Entrada",N(I964),IF(J964="Saída",-N(I964),0))</f>
        <v/>
      </c>
      <c r="M964" s="54">
        <f>IF(B964="",0,IF(H964="Previsto",IF(Visao="Realizado + previsto",1,0),1))</f>
        <v/>
      </c>
      <c r="N964" s="54">
        <f>IF(OR(B964="",H964&lt;&gt;"Previsto"),"",IF(B964&lt;TODAY(),"Atrasado",IF(B964&lt;=TODAY()+7,"Vence em 7 dias","A vencer")))</f>
        <v/>
      </c>
    </row>
    <row r="965">
      <c r="B965" s="51" t="n"/>
      <c r="C965" s="52" t="n"/>
      <c r="D965" s="52" t="n"/>
      <c r="E965" s="52" t="n"/>
      <c r="F965" s="52" t="n"/>
      <c r="G965" s="52" t="n"/>
      <c r="H965" s="52" t="n"/>
      <c r="I965" s="53" t="n"/>
      <c r="J965" s="54">
        <f>IF(D965="","",IFERROR(INDEX(CatTipo,MATCH(D965,CatNome,0)),"?"))</f>
        <v/>
      </c>
      <c r="K965" s="54">
        <f>IF(D965="","",IFERROR(INDEX(CatGrupo,MATCH(D965,CatNome,0)),"?"))</f>
        <v/>
      </c>
      <c r="L965" s="55">
        <f>IF(J965="Entrada",N(I965),IF(J965="Saída",-N(I965),0))</f>
        <v/>
      </c>
      <c r="M965" s="54">
        <f>IF(B965="",0,IF(H965="Previsto",IF(Visao="Realizado + previsto",1,0),1))</f>
        <v/>
      </c>
      <c r="N965" s="54">
        <f>IF(OR(B965="",H965&lt;&gt;"Previsto"),"",IF(B965&lt;TODAY(),"Atrasado",IF(B965&lt;=TODAY()+7,"Vence em 7 dias","A vencer")))</f>
        <v/>
      </c>
    </row>
    <row r="966">
      <c r="B966" s="51" t="n"/>
      <c r="C966" s="52" t="n"/>
      <c r="D966" s="52" t="n"/>
      <c r="E966" s="52" t="n"/>
      <c r="F966" s="52" t="n"/>
      <c r="G966" s="52" t="n"/>
      <c r="H966" s="52" t="n"/>
      <c r="I966" s="53" t="n"/>
      <c r="J966" s="54">
        <f>IF(D966="","",IFERROR(INDEX(CatTipo,MATCH(D966,CatNome,0)),"?"))</f>
        <v/>
      </c>
      <c r="K966" s="54">
        <f>IF(D966="","",IFERROR(INDEX(CatGrupo,MATCH(D966,CatNome,0)),"?"))</f>
        <v/>
      </c>
      <c r="L966" s="55">
        <f>IF(J966="Entrada",N(I966),IF(J966="Saída",-N(I966),0))</f>
        <v/>
      </c>
      <c r="M966" s="54">
        <f>IF(B966="",0,IF(H966="Previsto",IF(Visao="Realizado + previsto",1,0),1))</f>
        <v/>
      </c>
      <c r="N966" s="54">
        <f>IF(OR(B966="",H966&lt;&gt;"Previsto"),"",IF(B966&lt;TODAY(),"Atrasado",IF(B966&lt;=TODAY()+7,"Vence em 7 dias","A vencer")))</f>
        <v/>
      </c>
    </row>
    <row r="967">
      <c r="B967" s="51" t="n"/>
      <c r="C967" s="52" t="n"/>
      <c r="D967" s="52" t="n"/>
      <c r="E967" s="52" t="n"/>
      <c r="F967" s="52" t="n"/>
      <c r="G967" s="52" t="n"/>
      <c r="H967" s="52" t="n"/>
      <c r="I967" s="53" t="n"/>
      <c r="J967" s="54">
        <f>IF(D967="","",IFERROR(INDEX(CatTipo,MATCH(D967,CatNome,0)),"?"))</f>
        <v/>
      </c>
      <c r="K967" s="54">
        <f>IF(D967="","",IFERROR(INDEX(CatGrupo,MATCH(D967,CatNome,0)),"?"))</f>
        <v/>
      </c>
      <c r="L967" s="55">
        <f>IF(J967="Entrada",N(I967),IF(J967="Saída",-N(I967),0))</f>
        <v/>
      </c>
      <c r="M967" s="54">
        <f>IF(B967="",0,IF(H967="Previsto",IF(Visao="Realizado + previsto",1,0),1))</f>
        <v/>
      </c>
      <c r="N967" s="54">
        <f>IF(OR(B967="",H967&lt;&gt;"Previsto"),"",IF(B967&lt;TODAY(),"Atrasado",IF(B967&lt;=TODAY()+7,"Vence em 7 dias","A vencer")))</f>
        <v/>
      </c>
    </row>
    <row r="968">
      <c r="B968" s="51" t="n"/>
      <c r="C968" s="52" t="n"/>
      <c r="D968" s="52" t="n"/>
      <c r="E968" s="52" t="n"/>
      <c r="F968" s="52" t="n"/>
      <c r="G968" s="52" t="n"/>
      <c r="H968" s="52" t="n"/>
      <c r="I968" s="53" t="n"/>
      <c r="J968" s="54">
        <f>IF(D968="","",IFERROR(INDEX(CatTipo,MATCH(D968,CatNome,0)),"?"))</f>
        <v/>
      </c>
      <c r="K968" s="54">
        <f>IF(D968="","",IFERROR(INDEX(CatGrupo,MATCH(D968,CatNome,0)),"?"))</f>
        <v/>
      </c>
      <c r="L968" s="55">
        <f>IF(J968="Entrada",N(I968),IF(J968="Saída",-N(I968),0))</f>
        <v/>
      </c>
      <c r="M968" s="54">
        <f>IF(B968="",0,IF(H968="Previsto",IF(Visao="Realizado + previsto",1,0),1))</f>
        <v/>
      </c>
      <c r="N968" s="54">
        <f>IF(OR(B968="",H968&lt;&gt;"Previsto"),"",IF(B968&lt;TODAY(),"Atrasado",IF(B968&lt;=TODAY()+7,"Vence em 7 dias","A vencer")))</f>
        <v/>
      </c>
    </row>
    <row r="969">
      <c r="B969" s="51" t="n"/>
      <c r="C969" s="52" t="n"/>
      <c r="D969" s="52" t="n"/>
      <c r="E969" s="52" t="n"/>
      <c r="F969" s="52" t="n"/>
      <c r="G969" s="52" t="n"/>
      <c r="H969" s="52" t="n"/>
      <c r="I969" s="53" t="n"/>
      <c r="J969" s="54">
        <f>IF(D969="","",IFERROR(INDEX(CatTipo,MATCH(D969,CatNome,0)),"?"))</f>
        <v/>
      </c>
      <c r="K969" s="54">
        <f>IF(D969="","",IFERROR(INDEX(CatGrupo,MATCH(D969,CatNome,0)),"?"))</f>
        <v/>
      </c>
      <c r="L969" s="55">
        <f>IF(J969="Entrada",N(I969),IF(J969="Saída",-N(I969),0))</f>
        <v/>
      </c>
      <c r="M969" s="54">
        <f>IF(B969="",0,IF(H969="Previsto",IF(Visao="Realizado + previsto",1,0),1))</f>
        <v/>
      </c>
      <c r="N969" s="54">
        <f>IF(OR(B969="",H969&lt;&gt;"Previsto"),"",IF(B969&lt;TODAY(),"Atrasado",IF(B969&lt;=TODAY()+7,"Vence em 7 dias","A vencer")))</f>
        <v/>
      </c>
    </row>
    <row r="970">
      <c r="B970" s="51" t="n"/>
      <c r="C970" s="52" t="n"/>
      <c r="D970" s="52" t="n"/>
      <c r="E970" s="52" t="n"/>
      <c r="F970" s="52" t="n"/>
      <c r="G970" s="52" t="n"/>
      <c r="H970" s="52" t="n"/>
      <c r="I970" s="53" t="n"/>
      <c r="J970" s="54">
        <f>IF(D970="","",IFERROR(INDEX(CatTipo,MATCH(D970,CatNome,0)),"?"))</f>
        <v/>
      </c>
      <c r="K970" s="54">
        <f>IF(D970="","",IFERROR(INDEX(CatGrupo,MATCH(D970,CatNome,0)),"?"))</f>
        <v/>
      </c>
      <c r="L970" s="55">
        <f>IF(J970="Entrada",N(I970),IF(J970="Saída",-N(I970),0))</f>
        <v/>
      </c>
      <c r="M970" s="54">
        <f>IF(B970="",0,IF(H970="Previsto",IF(Visao="Realizado + previsto",1,0),1))</f>
        <v/>
      </c>
      <c r="N970" s="54">
        <f>IF(OR(B970="",H970&lt;&gt;"Previsto"),"",IF(B970&lt;TODAY(),"Atrasado",IF(B970&lt;=TODAY()+7,"Vence em 7 dias","A vencer")))</f>
        <v/>
      </c>
    </row>
    <row r="971">
      <c r="B971" s="51" t="n"/>
      <c r="C971" s="52" t="n"/>
      <c r="D971" s="52" t="n"/>
      <c r="E971" s="52" t="n"/>
      <c r="F971" s="52" t="n"/>
      <c r="G971" s="52" t="n"/>
      <c r="H971" s="52" t="n"/>
      <c r="I971" s="53" t="n"/>
      <c r="J971" s="54">
        <f>IF(D971="","",IFERROR(INDEX(CatTipo,MATCH(D971,CatNome,0)),"?"))</f>
        <v/>
      </c>
      <c r="K971" s="54">
        <f>IF(D971="","",IFERROR(INDEX(CatGrupo,MATCH(D971,CatNome,0)),"?"))</f>
        <v/>
      </c>
      <c r="L971" s="55">
        <f>IF(J971="Entrada",N(I971),IF(J971="Saída",-N(I971),0))</f>
        <v/>
      </c>
      <c r="M971" s="54">
        <f>IF(B971="",0,IF(H971="Previsto",IF(Visao="Realizado + previsto",1,0),1))</f>
        <v/>
      </c>
      <c r="N971" s="54">
        <f>IF(OR(B971="",H971&lt;&gt;"Previsto"),"",IF(B971&lt;TODAY(),"Atrasado",IF(B971&lt;=TODAY()+7,"Vence em 7 dias","A vencer")))</f>
        <v/>
      </c>
    </row>
    <row r="972">
      <c r="B972" s="51" t="n"/>
      <c r="C972" s="52" t="n"/>
      <c r="D972" s="52" t="n"/>
      <c r="E972" s="52" t="n"/>
      <c r="F972" s="52" t="n"/>
      <c r="G972" s="52" t="n"/>
      <c r="H972" s="52" t="n"/>
      <c r="I972" s="53" t="n"/>
      <c r="J972" s="54">
        <f>IF(D972="","",IFERROR(INDEX(CatTipo,MATCH(D972,CatNome,0)),"?"))</f>
        <v/>
      </c>
      <c r="K972" s="54">
        <f>IF(D972="","",IFERROR(INDEX(CatGrupo,MATCH(D972,CatNome,0)),"?"))</f>
        <v/>
      </c>
      <c r="L972" s="55">
        <f>IF(J972="Entrada",N(I972),IF(J972="Saída",-N(I972),0))</f>
        <v/>
      </c>
      <c r="M972" s="54">
        <f>IF(B972="",0,IF(H972="Previsto",IF(Visao="Realizado + previsto",1,0),1))</f>
        <v/>
      </c>
      <c r="N972" s="54">
        <f>IF(OR(B972="",H972&lt;&gt;"Previsto"),"",IF(B972&lt;TODAY(),"Atrasado",IF(B972&lt;=TODAY()+7,"Vence em 7 dias","A vencer")))</f>
        <v/>
      </c>
    </row>
    <row r="973">
      <c r="B973" s="51" t="n"/>
      <c r="C973" s="52" t="n"/>
      <c r="D973" s="52" t="n"/>
      <c r="E973" s="52" t="n"/>
      <c r="F973" s="52" t="n"/>
      <c r="G973" s="52" t="n"/>
      <c r="H973" s="52" t="n"/>
      <c r="I973" s="53" t="n"/>
      <c r="J973" s="54">
        <f>IF(D973="","",IFERROR(INDEX(CatTipo,MATCH(D973,CatNome,0)),"?"))</f>
        <v/>
      </c>
      <c r="K973" s="54">
        <f>IF(D973="","",IFERROR(INDEX(CatGrupo,MATCH(D973,CatNome,0)),"?"))</f>
        <v/>
      </c>
      <c r="L973" s="55">
        <f>IF(J973="Entrada",N(I973),IF(J973="Saída",-N(I973),0))</f>
        <v/>
      </c>
      <c r="M973" s="54">
        <f>IF(B973="",0,IF(H973="Previsto",IF(Visao="Realizado + previsto",1,0),1))</f>
        <v/>
      </c>
      <c r="N973" s="54">
        <f>IF(OR(B973="",H973&lt;&gt;"Previsto"),"",IF(B973&lt;TODAY(),"Atrasado",IF(B973&lt;=TODAY()+7,"Vence em 7 dias","A vencer")))</f>
        <v/>
      </c>
    </row>
    <row r="974">
      <c r="B974" s="51" t="n"/>
      <c r="C974" s="52" t="n"/>
      <c r="D974" s="52" t="n"/>
      <c r="E974" s="52" t="n"/>
      <c r="F974" s="52" t="n"/>
      <c r="G974" s="52" t="n"/>
      <c r="H974" s="52" t="n"/>
      <c r="I974" s="53" t="n"/>
      <c r="J974" s="54">
        <f>IF(D974="","",IFERROR(INDEX(CatTipo,MATCH(D974,CatNome,0)),"?"))</f>
        <v/>
      </c>
      <c r="K974" s="54">
        <f>IF(D974="","",IFERROR(INDEX(CatGrupo,MATCH(D974,CatNome,0)),"?"))</f>
        <v/>
      </c>
      <c r="L974" s="55">
        <f>IF(J974="Entrada",N(I974),IF(J974="Saída",-N(I974),0))</f>
        <v/>
      </c>
      <c r="M974" s="54">
        <f>IF(B974="",0,IF(H974="Previsto",IF(Visao="Realizado + previsto",1,0),1))</f>
        <v/>
      </c>
      <c r="N974" s="54">
        <f>IF(OR(B974="",H974&lt;&gt;"Previsto"),"",IF(B974&lt;TODAY(),"Atrasado",IF(B974&lt;=TODAY()+7,"Vence em 7 dias","A vencer")))</f>
        <v/>
      </c>
    </row>
    <row r="975">
      <c r="B975" s="51" t="n"/>
      <c r="C975" s="52" t="n"/>
      <c r="D975" s="52" t="n"/>
      <c r="E975" s="52" t="n"/>
      <c r="F975" s="52" t="n"/>
      <c r="G975" s="52" t="n"/>
      <c r="H975" s="52" t="n"/>
      <c r="I975" s="53" t="n"/>
      <c r="J975" s="54">
        <f>IF(D975="","",IFERROR(INDEX(CatTipo,MATCH(D975,CatNome,0)),"?"))</f>
        <v/>
      </c>
      <c r="K975" s="54">
        <f>IF(D975="","",IFERROR(INDEX(CatGrupo,MATCH(D975,CatNome,0)),"?"))</f>
        <v/>
      </c>
      <c r="L975" s="55">
        <f>IF(J975="Entrada",N(I975),IF(J975="Saída",-N(I975),0))</f>
        <v/>
      </c>
      <c r="M975" s="54">
        <f>IF(B975="",0,IF(H975="Previsto",IF(Visao="Realizado + previsto",1,0),1))</f>
        <v/>
      </c>
      <c r="N975" s="54">
        <f>IF(OR(B975="",H975&lt;&gt;"Previsto"),"",IF(B975&lt;TODAY(),"Atrasado",IF(B975&lt;=TODAY()+7,"Vence em 7 dias","A vencer")))</f>
        <v/>
      </c>
    </row>
    <row r="976">
      <c r="B976" s="51" t="n"/>
      <c r="C976" s="52" t="n"/>
      <c r="D976" s="52" t="n"/>
      <c r="E976" s="52" t="n"/>
      <c r="F976" s="52" t="n"/>
      <c r="G976" s="52" t="n"/>
      <c r="H976" s="52" t="n"/>
      <c r="I976" s="53" t="n"/>
      <c r="J976" s="54">
        <f>IF(D976="","",IFERROR(INDEX(CatTipo,MATCH(D976,CatNome,0)),"?"))</f>
        <v/>
      </c>
      <c r="K976" s="54">
        <f>IF(D976="","",IFERROR(INDEX(CatGrupo,MATCH(D976,CatNome,0)),"?"))</f>
        <v/>
      </c>
      <c r="L976" s="55">
        <f>IF(J976="Entrada",N(I976),IF(J976="Saída",-N(I976),0))</f>
        <v/>
      </c>
      <c r="M976" s="54">
        <f>IF(B976="",0,IF(H976="Previsto",IF(Visao="Realizado + previsto",1,0),1))</f>
        <v/>
      </c>
      <c r="N976" s="54">
        <f>IF(OR(B976="",H976&lt;&gt;"Previsto"),"",IF(B976&lt;TODAY(),"Atrasado",IF(B976&lt;=TODAY()+7,"Vence em 7 dias","A vencer")))</f>
        <v/>
      </c>
    </row>
    <row r="977">
      <c r="B977" s="51" t="n"/>
      <c r="C977" s="52" t="n"/>
      <c r="D977" s="52" t="n"/>
      <c r="E977" s="52" t="n"/>
      <c r="F977" s="52" t="n"/>
      <c r="G977" s="52" t="n"/>
      <c r="H977" s="52" t="n"/>
      <c r="I977" s="53" t="n"/>
      <c r="J977" s="54">
        <f>IF(D977="","",IFERROR(INDEX(CatTipo,MATCH(D977,CatNome,0)),"?"))</f>
        <v/>
      </c>
      <c r="K977" s="54">
        <f>IF(D977="","",IFERROR(INDEX(CatGrupo,MATCH(D977,CatNome,0)),"?"))</f>
        <v/>
      </c>
      <c r="L977" s="55">
        <f>IF(J977="Entrada",N(I977),IF(J977="Saída",-N(I977),0))</f>
        <v/>
      </c>
      <c r="M977" s="54">
        <f>IF(B977="",0,IF(H977="Previsto",IF(Visao="Realizado + previsto",1,0),1))</f>
        <v/>
      </c>
      <c r="N977" s="54">
        <f>IF(OR(B977="",H977&lt;&gt;"Previsto"),"",IF(B977&lt;TODAY(),"Atrasado",IF(B977&lt;=TODAY()+7,"Vence em 7 dias","A vencer")))</f>
        <v/>
      </c>
    </row>
    <row r="978">
      <c r="B978" s="51" t="n"/>
      <c r="C978" s="52" t="n"/>
      <c r="D978" s="52" t="n"/>
      <c r="E978" s="52" t="n"/>
      <c r="F978" s="52" t="n"/>
      <c r="G978" s="52" t="n"/>
      <c r="H978" s="52" t="n"/>
      <c r="I978" s="53" t="n"/>
      <c r="J978" s="54">
        <f>IF(D978="","",IFERROR(INDEX(CatTipo,MATCH(D978,CatNome,0)),"?"))</f>
        <v/>
      </c>
      <c r="K978" s="54">
        <f>IF(D978="","",IFERROR(INDEX(CatGrupo,MATCH(D978,CatNome,0)),"?"))</f>
        <v/>
      </c>
      <c r="L978" s="55">
        <f>IF(J978="Entrada",N(I978),IF(J978="Saída",-N(I978),0))</f>
        <v/>
      </c>
      <c r="M978" s="54">
        <f>IF(B978="",0,IF(H978="Previsto",IF(Visao="Realizado + previsto",1,0),1))</f>
        <v/>
      </c>
      <c r="N978" s="54">
        <f>IF(OR(B978="",H978&lt;&gt;"Previsto"),"",IF(B978&lt;TODAY(),"Atrasado",IF(B978&lt;=TODAY()+7,"Vence em 7 dias","A vencer")))</f>
        <v/>
      </c>
    </row>
    <row r="979">
      <c r="B979" s="51" t="n"/>
      <c r="C979" s="52" t="n"/>
      <c r="D979" s="52" t="n"/>
      <c r="E979" s="52" t="n"/>
      <c r="F979" s="52" t="n"/>
      <c r="G979" s="52" t="n"/>
      <c r="H979" s="52" t="n"/>
      <c r="I979" s="53" t="n"/>
      <c r="J979" s="54">
        <f>IF(D979="","",IFERROR(INDEX(CatTipo,MATCH(D979,CatNome,0)),"?"))</f>
        <v/>
      </c>
      <c r="K979" s="54">
        <f>IF(D979="","",IFERROR(INDEX(CatGrupo,MATCH(D979,CatNome,0)),"?"))</f>
        <v/>
      </c>
      <c r="L979" s="55">
        <f>IF(J979="Entrada",N(I979),IF(J979="Saída",-N(I979),0))</f>
        <v/>
      </c>
      <c r="M979" s="54">
        <f>IF(B979="",0,IF(H979="Previsto",IF(Visao="Realizado + previsto",1,0),1))</f>
        <v/>
      </c>
      <c r="N979" s="54">
        <f>IF(OR(B979="",H979&lt;&gt;"Previsto"),"",IF(B979&lt;TODAY(),"Atrasado",IF(B979&lt;=TODAY()+7,"Vence em 7 dias","A vencer")))</f>
        <v/>
      </c>
    </row>
    <row r="980">
      <c r="B980" s="51" t="n"/>
      <c r="C980" s="52" t="n"/>
      <c r="D980" s="52" t="n"/>
      <c r="E980" s="52" t="n"/>
      <c r="F980" s="52" t="n"/>
      <c r="G980" s="52" t="n"/>
      <c r="H980" s="52" t="n"/>
      <c r="I980" s="53" t="n"/>
      <c r="J980" s="54">
        <f>IF(D980="","",IFERROR(INDEX(CatTipo,MATCH(D980,CatNome,0)),"?"))</f>
        <v/>
      </c>
      <c r="K980" s="54">
        <f>IF(D980="","",IFERROR(INDEX(CatGrupo,MATCH(D980,CatNome,0)),"?"))</f>
        <v/>
      </c>
      <c r="L980" s="55">
        <f>IF(J980="Entrada",N(I980),IF(J980="Saída",-N(I980),0))</f>
        <v/>
      </c>
      <c r="M980" s="54">
        <f>IF(B980="",0,IF(H980="Previsto",IF(Visao="Realizado + previsto",1,0),1))</f>
        <v/>
      </c>
      <c r="N980" s="54">
        <f>IF(OR(B980="",H980&lt;&gt;"Previsto"),"",IF(B980&lt;TODAY(),"Atrasado",IF(B980&lt;=TODAY()+7,"Vence em 7 dias","A vencer")))</f>
        <v/>
      </c>
    </row>
    <row r="981">
      <c r="B981" s="51" t="n"/>
      <c r="C981" s="52" t="n"/>
      <c r="D981" s="52" t="n"/>
      <c r="E981" s="52" t="n"/>
      <c r="F981" s="52" t="n"/>
      <c r="G981" s="52" t="n"/>
      <c r="H981" s="52" t="n"/>
      <c r="I981" s="53" t="n"/>
      <c r="J981" s="54">
        <f>IF(D981="","",IFERROR(INDEX(CatTipo,MATCH(D981,CatNome,0)),"?"))</f>
        <v/>
      </c>
      <c r="K981" s="54">
        <f>IF(D981="","",IFERROR(INDEX(CatGrupo,MATCH(D981,CatNome,0)),"?"))</f>
        <v/>
      </c>
      <c r="L981" s="55">
        <f>IF(J981="Entrada",N(I981),IF(J981="Saída",-N(I981),0))</f>
        <v/>
      </c>
      <c r="M981" s="54">
        <f>IF(B981="",0,IF(H981="Previsto",IF(Visao="Realizado + previsto",1,0),1))</f>
        <v/>
      </c>
      <c r="N981" s="54">
        <f>IF(OR(B981="",H981&lt;&gt;"Previsto"),"",IF(B981&lt;TODAY(),"Atrasado",IF(B981&lt;=TODAY()+7,"Vence em 7 dias","A vencer")))</f>
        <v/>
      </c>
    </row>
    <row r="982">
      <c r="B982" s="51" t="n"/>
      <c r="C982" s="52" t="n"/>
      <c r="D982" s="52" t="n"/>
      <c r="E982" s="52" t="n"/>
      <c r="F982" s="52" t="n"/>
      <c r="G982" s="52" t="n"/>
      <c r="H982" s="52" t="n"/>
      <c r="I982" s="53" t="n"/>
      <c r="J982" s="54">
        <f>IF(D982="","",IFERROR(INDEX(CatTipo,MATCH(D982,CatNome,0)),"?"))</f>
        <v/>
      </c>
      <c r="K982" s="54">
        <f>IF(D982="","",IFERROR(INDEX(CatGrupo,MATCH(D982,CatNome,0)),"?"))</f>
        <v/>
      </c>
      <c r="L982" s="55">
        <f>IF(J982="Entrada",N(I982),IF(J982="Saída",-N(I982),0))</f>
        <v/>
      </c>
      <c r="M982" s="54">
        <f>IF(B982="",0,IF(H982="Previsto",IF(Visao="Realizado + previsto",1,0),1))</f>
        <v/>
      </c>
      <c r="N982" s="54">
        <f>IF(OR(B982="",H982&lt;&gt;"Previsto"),"",IF(B982&lt;TODAY(),"Atrasado",IF(B982&lt;=TODAY()+7,"Vence em 7 dias","A vencer")))</f>
        <v/>
      </c>
    </row>
    <row r="983">
      <c r="B983" s="51" t="n"/>
      <c r="C983" s="52" t="n"/>
      <c r="D983" s="52" t="n"/>
      <c r="E983" s="52" t="n"/>
      <c r="F983" s="52" t="n"/>
      <c r="G983" s="52" t="n"/>
      <c r="H983" s="52" t="n"/>
      <c r="I983" s="53" t="n"/>
      <c r="J983" s="54">
        <f>IF(D983="","",IFERROR(INDEX(CatTipo,MATCH(D983,CatNome,0)),"?"))</f>
        <v/>
      </c>
      <c r="K983" s="54">
        <f>IF(D983="","",IFERROR(INDEX(CatGrupo,MATCH(D983,CatNome,0)),"?"))</f>
        <v/>
      </c>
      <c r="L983" s="55">
        <f>IF(J983="Entrada",N(I983),IF(J983="Saída",-N(I983),0))</f>
        <v/>
      </c>
      <c r="M983" s="54">
        <f>IF(B983="",0,IF(H983="Previsto",IF(Visao="Realizado + previsto",1,0),1))</f>
        <v/>
      </c>
      <c r="N983" s="54">
        <f>IF(OR(B983="",H983&lt;&gt;"Previsto"),"",IF(B983&lt;TODAY(),"Atrasado",IF(B983&lt;=TODAY()+7,"Vence em 7 dias","A vencer")))</f>
        <v/>
      </c>
    </row>
    <row r="984">
      <c r="B984" s="51" t="n"/>
      <c r="C984" s="52" t="n"/>
      <c r="D984" s="52" t="n"/>
      <c r="E984" s="52" t="n"/>
      <c r="F984" s="52" t="n"/>
      <c r="G984" s="52" t="n"/>
      <c r="H984" s="52" t="n"/>
      <c r="I984" s="53" t="n"/>
      <c r="J984" s="54">
        <f>IF(D984="","",IFERROR(INDEX(CatTipo,MATCH(D984,CatNome,0)),"?"))</f>
        <v/>
      </c>
      <c r="K984" s="54">
        <f>IF(D984="","",IFERROR(INDEX(CatGrupo,MATCH(D984,CatNome,0)),"?"))</f>
        <v/>
      </c>
      <c r="L984" s="55">
        <f>IF(J984="Entrada",N(I984),IF(J984="Saída",-N(I984),0))</f>
        <v/>
      </c>
      <c r="M984" s="54">
        <f>IF(B984="",0,IF(H984="Previsto",IF(Visao="Realizado + previsto",1,0),1))</f>
        <v/>
      </c>
      <c r="N984" s="54">
        <f>IF(OR(B984="",H984&lt;&gt;"Previsto"),"",IF(B984&lt;TODAY(),"Atrasado",IF(B984&lt;=TODAY()+7,"Vence em 7 dias","A vencer")))</f>
        <v/>
      </c>
    </row>
    <row r="985">
      <c r="B985" s="51" t="n"/>
      <c r="C985" s="52" t="n"/>
      <c r="D985" s="52" t="n"/>
      <c r="E985" s="52" t="n"/>
      <c r="F985" s="52" t="n"/>
      <c r="G985" s="52" t="n"/>
      <c r="H985" s="52" t="n"/>
      <c r="I985" s="53" t="n"/>
      <c r="J985" s="54">
        <f>IF(D985="","",IFERROR(INDEX(CatTipo,MATCH(D985,CatNome,0)),"?"))</f>
        <v/>
      </c>
      <c r="K985" s="54">
        <f>IF(D985="","",IFERROR(INDEX(CatGrupo,MATCH(D985,CatNome,0)),"?"))</f>
        <v/>
      </c>
      <c r="L985" s="55">
        <f>IF(J985="Entrada",N(I985),IF(J985="Saída",-N(I985),0))</f>
        <v/>
      </c>
      <c r="M985" s="54">
        <f>IF(B985="",0,IF(H985="Previsto",IF(Visao="Realizado + previsto",1,0),1))</f>
        <v/>
      </c>
      <c r="N985" s="54">
        <f>IF(OR(B985="",H985&lt;&gt;"Previsto"),"",IF(B985&lt;TODAY(),"Atrasado",IF(B985&lt;=TODAY()+7,"Vence em 7 dias","A vencer")))</f>
        <v/>
      </c>
    </row>
    <row r="986">
      <c r="B986" s="51" t="n"/>
      <c r="C986" s="52" t="n"/>
      <c r="D986" s="52" t="n"/>
      <c r="E986" s="52" t="n"/>
      <c r="F986" s="52" t="n"/>
      <c r="G986" s="52" t="n"/>
      <c r="H986" s="52" t="n"/>
      <c r="I986" s="53" t="n"/>
      <c r="J986" s="54">
        <f>IF(D986="","",IFERROR(INDEX(CatTipo,MATCH(D986,CatNome,0)),"?"))</f>
        <v/>
      </c>
      <c r="K986" s="54">
        <f>IF(D986="","",IFERROR(INDEX(CatGrupo,MATCH(D986,CatNome,0)),"?"))</f>
        <v/>
      </c>
      <c r="L986" s="55">
        <f>IF(J986="Entrada",N(I986),IF(J986="Saída",-N(I986),0))</f>
        <v/>
      </c>
      <c r="M986" s="54">
        <f>IF(B986="",0,IF(H986="Previsto",IF(Visao="Realizado + previsto",1,0),1))</f>
        <v/>
      </c>
      <c r="N986" s="54">
        <f>IF(OR(B986="",H986&lt;&gt;"Previsto"),"",IF(B986&lt;TODAY(),"Atrasado",IF(B986&lt;=TODAY()+7,"Vence em 7 dias","A vencer")))</f>
        <v/>
      </c>
    </row>
    <row r="987">
      <c r="B987" s="51" t="n"/>
      <c r="C987" s="52" t="n"/>
      <c r="D987" s="52" t="n"/>
      <c r="E987" s="52" t="n"/>
      <c r="F987" s="52" t="n"/>
      <c r="G987" s="52" t="n"/>
      <c r="H987" s="52" t="n"/>
      <c r="I987" s="53" t="n"/>
      <c r="J987" s="54">
        <f>IF(D987="","",IFERROR(INDEX(CatTipo,MATCH(D987,CatNome,0)),"?"))</f>
        <v/>
      </c>
      <c r="K987" s="54">
        <f>IF(D987="","",IFERROR(INDEX(CatGrupo,MATCH(D987,CatNome,0)),"?"))</f>
        <v/>
      </c>
      <c r="L987" s="55">
        <f>IF(J987="Entrada",N(I987),IF(J987="Saída",-N(I987),0))</f>
        <v/>
      </c>
      <c r="M987" s="54">
        <f>IF(B987="",0,IF(H987="Previsto",IF(Visao="Realizado + previsto",1,0),1))</f>
        <v/>
      </c>
      <c r="N987" s="54">
        <f>IF(OR(B987="",H987&lt;&gt;"Previsto"),"",IF(B987&lt;TODAY(),"Atrasado",IF(B987&lt;=TODAY()+7,"Vence em 7 dias","A vencer")))</f>
        <v/>
      </c>
    </row>
    <row r="988">
      <c r="B988" s="51" t="n"/>
      <c r="C988" s="52" t="n"/>
      <c r="D988" s="52" t="n"/>
      <c r="E988" s="52" t="n"/>
      <c r="F988" s="52" t="n"/>
      <c r="G988" s="52" t="n"/>
      <c r="H988" s="52" t="n"/>
      <c r="I988" s="53" t="n"/>
      <c r="J988" s="54">
        <f>IF(D988="","",IFERROR(INDEX(CatTipo,MATCH(D988,CatNome,0)),"?"))</f>
        <v/>
      </c>
      <c r="K988" s="54">
        <f>IF(D988="","",IFERROR(INDEX(CatGrupo,MATCH(D988,CatNome,0)),"?"))</f>
        <v/>
      </c>
      <c r="L988" s="55">
        <f>IF(J988="Entrada",N(I988),IF(J988="Saída",-N(I988),0))</f>
        <v/>
      </c>
      <c r="M988" s="54">
        <f>IF(B988="",0,IF(H988="Previsto",IF(Visao="Realizado + previsto",1,0),1))</f>
        <v/>
      </c>
      <c r="N988" s="54">
        <f>IF(OR(B988="",H988&lt;&gt;"Previsto"),"",IF(B988&lt;TODAY(),"Atrasado",IF(B988&lt;=TODAY()+7,"Vence em 7 dias","A vencer")))</f>
        <v/>
      </c>
    </row>
    <row r="989">
      <c r="B989" s="51" t="n"/>
      <c r="C989" s="52" t="n"/>
      <c r="D989" s="52" t="n"/>
      <c r="E989" s="52" t="n"/>
      <c r="F989" s="52" t="n"/>
      <c r="G989" s="52" t="n"/>
      <c r="H989" s="52" t="n"/>
      <c r="I989" s="53" t="n"/>
      <c r="J989" s="54">
        <f>IF(D989="","",IFERROR(INDEX(CatTipo,MATCH(D989,CatNome,0)),"?"))</f>
        <v/>
      </c>
      <c r="K989" s="54">
        <f>IF(D989="","",IFERROR(INDEX(CatGrupo,MATCH(D989,CatNome,0)),"?"))</f>
        <v/>
      </c>
      <c r="L989" s="55">
        <f>IF(J989="Entrada",N(I989),IF(J989="Saída",-N(I989),0))</f>
        <v/>
      </c>
      <c r="M989" s="54">
        <f>IF(B989="",0,IF(H989="Previsto",IF(Visao="Realizado + previsto",1,0),1))</f>
        <v/>
      </c>
      <c r="N989" s="54">
        <f>IF(OR(B989="",H989&lt;&gt;"Previsto"),"",IF(B989&lt;TODAY(),"Atrasado",IF(B989&lt;=TODAY()+7,"Vence em 7 dias","A vencer")))</f>
        <v/>
      </c>
    </row>
    <row r="990">
      <c r="B990" s="51" t="n"/>
      <c r="C990" s="52" t="n"/>
      <c r="D990" s="52" t="n"/>
      <c r="E990" s="52" t="n"/>
      <c r="F990" s="52" t="n"/>
      <c r="G990" s="52" t="n"/>
      <c r="H990" s="52" t="n"/>
      <c r="I990" s="53" t="n"/>
      <c r="J990" s="54">
        <f>IF(D990="","",IFERROR(INDEX(CatTipo,MATCH(D990,CatNome,0)),"?"))</f>
        <v/>
      </c>
      <c r="K990" s="54">
        <f>IF(D990="","",IFERROR(INDEX(CatGrupo,MATCH(D990,CatNome,0)),"?"))</f>
        <v/>
      </c>
      <c r="L990" s="55">
        <f>IF(J990="Entrada",N(I990),IF(J990="Saída",-N(I990),0))</f>
        <v/>
      </c>
      <c r="M990" s="54">
        <f>IF(B990="",0,IF(H990="Previsto",IF(Visao="Realizado + previsto",1,0),1))</f>
        <v/>
      </c>
      <c r="N990" s="54">
        <f>IF(OR(B990="",H990&lt;&gt;"Previsto"),"",IF(B990&lt;TODAY(),"Atrasado",IF(B990&lt;=TODAY()+7,"Vence em 7 dias","A vencer")))</f>
        <v/>
      </c>
    </row>
    <row r="991">
      <c r="B991" s="51" t="n"/>
      <c r="C991" s="52" t="n"/>
      <c r="D991" s="52" t="n"/>
      <c r="E991" s="52" t="n"/>
      <c r="F991" s="52" t="n"/>
      <c r="G991" s="52" t="n"/>
      <c r="H991" s="52" t="n"/>
      <c r="I991" s="53" t="n"/>
      <c r="J991" s="54">
        <f>IF(D991="","",IFERROR(INDEX(CatTipo,MATCH(D991,CatNome,0)),"?"))</f>
        <v/>
      </c>
      <c r="K991" s="54">
        <f>IF(D991="","",IFERROR(INDEX(CatGrupo,MATCH(D991,CatNome,0)),"?"))</f>
        <v/>
      </c>
      <c r="L991" s="55">
        <f>IF(J991="Entrada",N(I991),IF(J991="Saída",-N(I991),0))</f>
        <v/>
      </c>
      <c r="M991" s="54">
        <f>IF(B991="",0,IF(H991="Previsto",IF(Visao="Realizado + previsto",1,0),1))</f>
        <v/>
      </c>
      <c r="N991" s="54">
        <f>IF(OR(B991="",H991&lt;&gt;"Previsto"),"",IF(B991&lt;TODAY(),"Atrasado",IF(B991&lt;=TODAY()+7,"Vence em 7 dias","A vencer")))</f>
        <v/>
      </c>
    </row>
    <row r="992">
      <c r="B992" s="51" t="n"/>
      <c r="C992" s="52" t="n"/>
      <c r="D992" s="52" t="n"/>
      <c r="E992" s="52" t="n"/>
      <c r="F992" s="52" t="n"/>
      <c r="G992" s="52" t="n"/>
      <c r="H992" s="52" t="n"/>
      <c r="I992" s="53" t="n"/>
      <c r="J992" s="54">
        <f>IF(D992="","",IFERROR(INDEX(CatTipo,MATCH(D992,CatNome,0)),"?"))</f>
        <v/>
      </c>
      <c r="K992" s="54">
        <f>IF(D992="","",IFERROR(INDEX(CatGrupo,MATCH(D992,CatNome,0)),"?"))</f>
        <v/>
      </c>
      <c r="L992" s="55">
        <f>IF(J992="Entrada",N(I992),IF(J992="Saída",-N(I992),0))</f>
        <v/>
      </c>
      <c r="M992" s="54">
        <f>IF(B992="",0,IF(H992="Previsto",IF(Visao="Realizado + previsto",1,0),1))</f>
        <v/>
      </c>
      <c r="N992" s="54">
        <f>IF(OR(B992="",H992&lt;&gt;"Previsto"),"",IF(B992&lt;TODAY(),"Atrasado",IF(B992&lt;=TODAY()+7,"Vence em 7 dias","A vencer")))</f>
        <v/>
      </c>
    </row>
    <row r="993">
      <c r="B993" s="51" t="n"/>
      <c r="C993" s="52" t="n"/>
      <c r="D993" s="52" t="n"/>
      <c r="E993" s="52" t="n"/>
      <c r="F993" s="52" t="n"/>
      <c r="G993" s="52" t="n"/>
      <c r="H993" s="52" t="n"/>
      <c r="I993" s="53" t="n"/>
      <c r="J993" s="54">
        <f>IF(D993="","",IFERROR(INDEX(CatTipo,MATCH(D993,CatNome,0)),"?"))</f>
        <v/>
      </c>
      <c r="K993" s="54">
        <f>IF(D993="","",IFERROR(INDEX(CatGrupo,MATCH(D993,CatNome,0)),"?"))</f>
        <v/>
      </c>
      <c r="L993" s="55">
        <f>IF(J993="Entrada",N(I993),IF(J993="Saída",-N(I993),0))</f>
        <v/>
      </c>
      <c r="M993" s="54">
        <f>IF(B993="",0,IF(H993="Previsto",IF(Visao="Realizado + previsto",1,0),1))</f>
        <v/>
      </c>
      <c r="N993" s="54">
        <f>IF(OR(B993="",H993&lt;&gt;"Previsto"),"",IF(B993&lt;TODAY(),"Atrasado",IF(B993&lt;=TODAY()+7,"Vence em 7 dias","A vencer")))</f>
        <v/>
      </c>
    </row>
    <row r="994">
      <c r="B994" s="51" t="n"/>
      <c r="C994" s="52" t="n"/>
      <c r="D994" s="52" t="n"/>
      <c r="E994" s="52" t="n"/>
      <c r="F994" s="52" t="n"/>
      <c r="G994" s="52" t="n"/>
      <c r="H994" s="52" t="n"/>
      <c r="I994" s="53" t="n"/>
      <c r="J994" s="54">
        <f>IF(D994="","",IFERROR(INDEX(CatTipo,MATCH(D994,CatNome,0)),"?"))</f>
        <v/>
      </c>
      <c r="K994" s="54">
        <f>IF(D994="","",IFERROR(INDEX(CatGrupo,MATCH(D994,CatNome,0)),"?"))</f>
        <v/>
      </c>
      <c r="L994" s="55">
        <f>IF(J994="Entrada",N(I994),IF(J994="Saída",-N(I994),0))</f>
        <v/>
      </c>
      <c r="M994" s="54">
        <f>IF(B994="",0,IF(H994="Previsto",IF(Visao="Realizado + previsto",1,0),1))</f>
        <v/>
      </c>
      <c r="N994" s="54">
        <f>IF(OR(B994="",H994&lt;&gt;"Previsto"),"",IF(B994&lt;TODAY(),"Atrasado",IF(B994&lt;=TODAY()+7,"Vence em 7 dias","A vencer")))</f>
        <v/>
      </c>
    </row>
    <row r="995">
      <c r="B995" s="51" t="n"/>
      <c r="C995" s="52" t="n"/>
      <c r="D995" s="52" t="n"/>
      <c r="E995" s="52" t="n"/>
      <c r="F995" s="52" t="n"/>
      <c r="G995" s="52" t="n"/>
      <c r="H995" s="52" t="n"/>
      <c r="I995" s="53" t="n"/>
      <c r="J995" s="54">
        <f>IF(D995="","",IFERROR(INDEX(CatTipo,MATCH(D995,CatNome,0)),"?"))</f>
        <v/>
      </c>
      <c r="K995" s="54">
        <f>IF(D995="","",IFERROR(INDEX(CatGrupo,MATCH(D995,CatNome,0)),"?"))</f>
        <v/>
      </c>
      <c r="L995" s="55">
        <f>IF(J995="Entrada",N(I995),IF(J995="Saída",-N(I995),0))</f>
        <v/>
      </c>
      <c r="M995" s="54">
        <f>IF(B995="",0,IF(H995="Previsto",IF(Visao="Realizado + previsto",1,0),1))</f>
        <v/>
      </c>
      <c r="N995" s="54">
        <f>IF(OR(B995="",H995&lt;&gt;"Previsto"),"",IF(B995&lt;TODAY(),"Atrasado",IF(B995&lt;=TODAY()+7,"Vence em 7 dias","A vencer")))</f>
        <v/>
      </c>
    </row>
    <row r="996">
      <c r="B996" s="51" t="n"/>
      <c r="C996" s="52" t="n"/>
      <c r="D996" s="52" t="n"/>
      <c r="E996" s="52" t="n"/>
      <c r="F996" s="52" t="n"/>
      <c r="G996" s="52" t="n"/>
      <c r="H996" s="52" t="n"/>
      <c r="I996" s="53" t="n"/>
      <c r="J996" s="54">
        <f>IF(D996="","",IFERROR(INDEX(CatTipo,MATCH(D996,CatNome,0)),"?"))</f>
        <v/>
      </c>
      <c r="K996" s="54">
        <f>IF(D996="","",IFERROR(INDEX(CatGrupo,MATCH(D996,CatNome,0)),"?"))</f>
        <v/>
      </c>
      <c r="L996" s="55">
        <f>IF(J996="Entrada",N(I996),IF(J996="Saída",-N(I996),0))</f>
        <v/>
      </c>
      <c r="M996" s="54">
        <f>IF(B996="",0,IF(H996="Previsto",IF(Visao="Realizado + previsto",1,0),1))</f>
        <v/>
      </c>
      <c r="N996" s="54">
        <f>IF(OR(B996="",H996&lt;&gt;"Previsto"),"",IF(B996&lt;TODAY(),"Atrasado",IF(B996&lt;=TODAY()+7,"Vence em 7 dias","A vencer")))</f>
        <v/>
      </c>
    </row>
    <row r="997">
      <c r="B997" s="51" t="n"/>
      <c r="C997" s="52" t="n"/>
      <c r="D997" s="52" t="n"/>
      <c r="E997" s="52" t="n"/>
      <c r="F997" s="52" t="n"/>
      <c r="G997" s="52" t="n"/>
      <c r="H997" s="52" t="n"/>
      <c r="I997" s="53" t="n"/>
      <c r="J997" s="54">
        <f>IF(D997="","",IFERROR(INDEX(CatTipo,MATCH(D997,CatNome,0)),"?"))</f>
        <v/>
      </c>
      <c r="K997" s="54">
        <f>IF(D997="","",IFERROR(INDEX(CatGrupo,MATCH(D997,CatNome,0)),"?"))</f>
        <v/>
      </c>
      <c r="L997" s="55">
        <f>IF(J997="Entrada",N(I997),IF(J997="Saída",-N(I997),0))</f>
        <v/>
      </c>
      <c r="M997" s="54">
        <f>IF(B997="",0,IF(H997="Previsto",IF(Visao="Realizado + previsto",1,0),1))</f>
        <v/>
      </c>
      <c r="N997" s="54">
        <f>IF(OR(B997="",H997&lt;&gt;"Previsto"),"",IF(B997&lt;TODAY(),"Atrasado",IF(B997&lt;=TODAY()+7,"Vence em 7 dias","A vencer")))</f>
        <v/>
      </c>
    </row>
    <row r="998">
      <c r="B998" s="51" t="n"/>
      <c r="C998" s="52" t="n"/>
      <c r="D998" s="52" t="n"/>
      <c r="E998" s="52" t="n"/>
      <c r="F998" s="52" t="n"/>
      <c r="G998" s="52" t="n"/>
      <c r="H998" s="52" t="n"/>
      <c r="I998" s="53" t="n"/>
      <c r="J998" s="54">
        <f>IF(D998="","",IFERROR(INDEX(CatTipo,MATCH(D998,CatNome,0)),"?"))</f>
        <v/>
      </c>
      <c r="K998" s="54">
        <f>IF(D998="","",IFERROR(INDEX(CatGrupo,MATCH(D998,CatNome,0)),"?"))</f>
        <v/>
      </c>
      <c r="L998" s="55">
        <f>IF(J998="Entrada",N(I998),IF(J998="Saída",-N(I998),0))</f>
        <v/>
      </c>
      <c r="M998" s="54">
        <f>IF(B998="",0,IF(H998="Previsto",IF(Visao="Realizado + previsto",1,0),1))</f>
        <v/>
      </c>
      <c r="N998" s="54">
        <f>IF(OR(B998="",H998&lt;&gt;"Previsto"),"",IF(B998&lt;TODAY(),"Atrasado",IF(B998&lt;=TODAY()+7,"Vence em 7 dias","A vencer")))</f>
        <v/>
      </c>
    </row>
    <row r="999">
      <c r="B999" s="51" t="n"/>
      <c r="C999" s="52" t="n"/>
      <c r="D999" s="52" t="n"/>
      <c r="E999" s="52" t="n"/>
      <c r="F999" s="52" t="n"/>
      <c r="G999" s="52" t="n"/>
      <c r="H999" s="52" t="n"/>
      <c r="I999" s="53" t="n"/>
      <c r="J999" s="54">
        <f>IF(D999="","",IFERROR(INDEX(CatTipo,MATCH(D999,CatNome,0)),"?"))</f>
        <v/>
      </c>
      <c r="K999" s="54">
        <f>IF(D999="","",IFERROR(INDEX(CatGrupo,MATCH(D999,CatNome,0)),"?"))</f>
        <v/>
      </c>
      <c r="L999" s="55">
        <f>IF(J999="Entrada",N(I999),IF(J999="Saída",-N(I999),0))</f>
        <v/>
      </c>
      <c r="M999" s="54">
        <f>IF(B999="",0,IF(H999="Previsto",IF(Visao="Realizado + previsto",1,0),1))</f>
        <v/>
      </c>
      <c r="N999" s="54">
        <f>IF(OR(B999="",H999&lt;&gt;"Previsto"),"",IF(B999&lt;TODAY(),"Atrasado",IF(B999&lt;=TODAY()+7,"Vence em 7 dias","A vencer")))</f>
        <v/>
      </c>
    </row>
    <row r="1000">
      <c r="B1000" s="51" t="n"/>
      <c r="C1000" s="52" t="n"/>
      <c r="D1000" s="52" t="n"/>
      <c r="E1000" s="52" t="n"/>
      <c r="F1000" s="52" t="n"/>
      <c r="G1000" s="52" t="n"/>
      <c r="H1000" s="52" t="n"/>
      <c r="I1000" s="53" t="n"/>
      <c r="J1000" s="54">
        <f>IF(D1000="","",IFERROR(INDEX(CatTipo,MATCH(D1000,CatNome,0)),"?"))</f>
        <v/>
      </c>
      <c r="K1000" s="54">
        <f>IF(D1000="","",IFERROR(INDEX(CatGrupo,MATCH(D1000,CatNome,0)),"?"))</f>
        <v/>
      </c>
      <c r="L1000" s="55">
        <f>IF(J1000="Entrada",N(I1000),IF(J1000="Saída",-N(I1000),0))</f>
        <v/>
      </c>
      <c r="M1000" s="54">
        <f>IF(B1000="",0,IF(H1000="Previsto",IF(Visao="Realizado + previsto",1,0),1))</f>
        <v/>
      </c>
      <c r="N1000" s="54">
        <f>IF(OR(B1000="",H1000&lt;&gt;"Previsto"),"",IF(B1000&lt;TODAY(),"Atrasado",IF(B1000&lt;=TODAY()+7,"Vence em 7 dias","A vencer")))</f>
        <v/>
      </c>
    </row>
    <row r="1001">
      <c r="B1001" s="51" t="n"/>
      <c r="C1001" s="52" t="n"/>
      <c r="D1001" s="52" t="n"/>
      <c r="E1001" s="52" t="n"/>
      <c r="F1001" s="52" t="n"/>
      <c r="G1001" s="52" t="n"/>
      <c r="H1001" s="52" t="n"/>
      <c r="I1001" s="53" t="n"/>
      <c r="J1001" s="54">
        <f>IF(D1001="","",IFERROR(INDEX(CatTipo,MATCH(D1001,CatNome,0)),"?"))</f>
        <v/>
      </c>
      <c r="K1001" s="54">
        <f>IF(D1001="","",IFERROR(INDEX(CatGrupo,MATCH(D1001,CatNome,0)),"?"))</f>
        <v/>
      </c>
      <c r="L1001" s="55">
        <f>IF(J1001="Entrada",N(I1001),IF(J1001="Saída",-N(I1001),0))</f>
        <v/>
      </c>
      <c r="M1001" s="54">
        <f>IF(B1001="",0,IF(H1001="Previsto",IF(Visao="Realizado + previsto",1,0),1))</f>
        <v/>
      </c>
      <c r="N1001" s="54">
        <f>IF(OR(B1001="",H1001&lt;&gt;"Previsto"),"",IF(B1001&lt;TODAY(),"Atrasado",IF(B1001&lt;=TODAY()+7,"Vence em 7 dias","A vencer")))</f>
        <v/>
      </c>
    </row>
    <row r="1002">
      <c r="B1002" s="51" t="n"/>
      <c r="C1002" s="52" t="n"/>
      <c r="D1002" s="52" t="n"/>
      <c r="E1002" s="52" t="n"/>
      <c r="F1002" s="52" t="n"/>
      <c r="G1002" s="52" t="n"/>
      <c r="H1002" s="52" t="n"/>
      <c r="I1002" s="53" t="n"/>
      <c r="J1002" s="54">
        <f>IF(D1002="","",IFERROR(INDEX(CatTipo,MATCH(D1002,CatNome,0)),"?"))</f>
        <v/>
      </c>
      <c r="K1002" s="54">
        <f>IF(D1002="","",IFERROR(INDEX(CatGrupo,MATCH(D1002,CatNome,0)),"?"))</f>
        <v/>
      </c>
      <c r="L1002" s="55">
        <f>IF(J1002="Entrada",N(I1002),IF(J1002="Saída",-N(I1002),0))</f>
        <v/>
      </c>
      <c r="M1002" s="54">
        <f>IF(B1002="",0,IF(H1002="Previsto",IF(Visao="Realizado + previsto",1,0),1))</f>
        <v/>
      </c>
      <c r="N1002" s="54">
        <f>IF(OR(B1002="",H1002&lt;&gt;"Previsto"),"",IF(B1002&lt;TODAY(),"Atrasado",IF(B1002&lt;=TODAY()+7,"Vence em 7 dias","A vencer")))</f>
        <v/>
      </c>
    </row>
    <row r="1003">
      <c r="B1003" s="51" t="n"/>
      <c r="C1003" s="52" t="n"/>
      <c r="D1003" s="52" t="n"/>
      <c r="E1003" s="52" t="n"/>
      <c r="F1003" s="52" t="n"/>
      <c r="G1003" s="52" t="n"/>
      <c r="H1003" s="52" t="n"/>
      <c r="I1003" s="53" t="n"/>
      <c r="J1003" s="54">
        <f>IF(D1003="","",IFERROR(INDEX(CatTipo,MATCH(D1003,CatNome,0)),"?"))</f>
        <v/>
      </c>
      <c r="K1003" s="54">
        <f>IF(D1003="","",IFERROR(INDEX(CatGrupo,MATCH(D1003,CatNome,0)),"?"))</f>
        <v/>
      </c>
      <c r="L1003" s="55">
        <f>IF(J1003="Entrada",N(I1003),IF(J1003="Saída",-N(I1003),0))</f>
        <v/>
      </c>
      <c r="M1003" s="54">
        <f>IF(B1003="",0,IF(H1003="Previsto",IF(Visao="Realizado + previsto",1,0),1))</f>
        <v/>
      </c>
      <c r="N1003" s="54">
        <f>IF(OR(B1003="",H1003&lt;&gt;"Previsto"),"",IF(B1003&lt;TODAY(),"Atrasado",IF(B1003&lt;=TODAY()+7,"Vence em 7 dias","A vencer")))</f>
        <v/>
      </c>
    </row>
    <row r="1004">
      <c r="B1004" s="51" t="n"/>
      <c r="C1004" s="52" t="n"/>
      <c r="D1004" s="52" t="n"/>
      <c r="E1004" s="52" t="n"/>
      <c r="F1004" s="52" t="n"/>
      <c r="G1004" s="52" t="n"/>
      <c r="H1004" s="52" t="n"/>
      <c r="I1004" s="53" t="n"/>
      <c r="J1004" s="54">
        <f>IF(D1004="","",IFERROR(INDEX(CatTipo,MATCH(D1004,CatNome,0)),"?"))</f>
        <v/>
      </c>
      <c r="K1004" s="54">
        <f>IF(D1004="","",IFERROR(INDEX(CatGrupo,MATCH(D1004,CatNome,0)),"?"))</f>
        <v/>
      </c>
      <c r="L1004" s="55">
        <f>IF(J1004="Entrada",N(I1004),IF(J1004="Saída",-N(I1004),0))</f>
        <v/>
      </c>
      <c r="M1004" s="54">
        <f>IF(B1004="",0,IF(H1004="Previsto",IF(Visao="Realizado + previsto",1,0),1))</f>
        <v/>
      </c>
      <c r="N1004" s="54">
        <f>IF(OR(B1004="",H1004&lt;&gt;"Previsto"),"",IF(B1004&lt;TODAY(),"Atrasado",IF(B1004&lt;=TODAY()+7,"Vence em 7 dias","A vencer")))</f>
        <v/>
      </c>
    </row>
    <row r="1005">
      <c r="B1005" s="51" t="n"/>
      <c r="C1005" s="52" t="n"/>
      <c r="D1005" s="52" t="n"/>
      <c r="E1005" s="52" t="n"/>
      <c r="F1005" s="52" t="n"/>
      <c r="G1005" s="52" t="n"/>
      <c r="H1005" s="52" t="n"/>
      <c r="I1005" s="53" t="n"/>
      <c r="J1005" s="54">
        <f>IF(D1005="","",IFERROR(INDEX(CatTipo,MATCH(D1005,CatNome,0)),"?"))</f>
        <v/>
      </c>
      <c r="K1005" s="54">
        <f>IF(D1005="","",IFERROR(INDEX(CatGrupo,MATCH(D1005,CatNome,0)),"?"))</f>
        <v/>
      </c>
      <c r="L1005" s="55">
        <f>IF(J1005="Entrada",N(I1005),IF(J1005="Saída",-N(I1005),0))</f>
        <v/>
      </c>
      <c r="M1005" s="54">
        <f>IF(B1005="",0,IF(H1005="Previsto",IF(Visao="Realizado + previsto",1,0),1))</f>
        <v/>
      </c>
      <c r="N1005" s="54">
        <f>IF(OR(B1005="",H1005&lt;&gt;"Previsto"),"",IF(B1005&lt;TODAY(),"Atrasado",IF(B1005&lt;=TODAY()+7,"Vence em 7 dias","A vencer")))</f>
        <v/>
      </c>
    </row>
    <row r="1006">
      <c r="B1006" s="51" t="n"/>
      <c r="C1006" s="52" t="n"/>
      <c r="D1006" s="52" t="n"/>
      <c r="E1006" s="52" t="n"/>
      <c r="F1006" s="52" t="n"/>
      <c r="G1006" s="52" t="n"/>
      <c r="H1006" s="52" t="n"/>
      <c r="I1006" s="53" t="n"/>
      <c r="J1006" s="54">
        <f>IF(D1006="","",IFERROR(INDEX(CatTipo,MATCH(D1006,CatNome,0)),"?"))</f>
        <v/>
      </c>
      <c r="K1006" s="54">
        <f>IF(D1006="","",IFERROR(INDEX(CatGrupo,MATCH(D1006,CatNome,0)),"?"))</f>
        <v/>
      </c>
      <c r="L1006" s="55">
        <f>IF(J1006="Entrada",N(I1006),IF(J1006="Saída",-N(I1006),0))</f>
        <v/>
      </c>
      <c r="M1006" s="54">
        <f>IF(B1006="",0,IF(H1006="Previsto",IF(Visao="Realizado + previsto",1,0),1))</f>
        <v/>
      </c>
      <c r="N1006" s="54">
        <f>IF(OR(B1006="",H1006&lt;&gt;"Previsto"),"",IF(B1006&lt;TODAY(),"Atrasado",IF(B1006&lt;=TODAY()+7,"Vence em 7 dias","A vencer")))</f>
        <v/>
      </c>
    </row>
    <row r="1007">
      <c r="B1007" s="51" t="n"/>
      <c r="C1007" s="52" t="n"/>
      <c r="D1007" s="52" t="n"/>
      <c r="E1007" s="52" t="n"/>
      <c r="F1007" s="52" t="n"/>
      <c r="G1007" s="52" t="n"/>
      <c r="H1007" s="52" t="n"/>
      <c r="I1007" s="53" t="n"/>
      <c r="J1007" s="54">
        <f>IF(D1007="","",IFERROR(INDEX(CatTipo,MATCH(D1007,CatNome,0)),"?"))</f>
        <v/>
      </c>
      <c r="K1007" s="54">
        <f>IF(D1007="","",IFERROR(INDEX(CatGrupo,MATCH(D1007,CatNome,0)),"?"))</f>
        <v/>
      </c>
      <c r="L1007" s="55">
        <f>IF(J1007="Entrada",N(I1007),IF(J1007="Saída",-N(I1007),0))</f>
        <v/>
      </c>
      <c r="M1007" s="54">
        <f>IF(B1007="",0,IF(H1007="Previsto",IF(Visao="Realizado + previsto",1,0),1))</f>
        <v/>
      </c>
      <c r="N1007" s="54">
        <f>IF(OR(B1007="",H1007&lt;&gt;"Previsto"),"",IF(B1007&lt;TODAY(),"Atrasado",IF(B1007&lt;=TODAY()+7,"Vence em 7 dias","A vencer")))</f>
        <v/>
      </c>
    </row>
    <row r="1008">
      <c r="B1008" s="51" t="n"/>
      <c r="C1008" s="52" t="n"/>
      <c r="D1008" s="52" t="n"/>
      <c r="E1008" s="52" t="n"/>
      <c r="F1008" s="52" t="n"/>
      <c r="G1008" s="52" t="n"/>
      <c r="H1008" s="52" t="n"/>
      <c r="I1008" s="53" t="n"/>
      <c r="J1008" s="54">
        <f>IF(D1008="","",IFERROR(INDEX(CatTipo,MATCH(D1008,CatNome,0)),"?"))</f>
        <v/>
      </c>
      <c r="K1008" s="54">
        <f>IF(D1008="","",IFERROR(INDEX(CatGrupo,MATCH(D1008,CatNome,0)),"?"))</f>
        <v/>
      </c>
      <c r="L1008" s="55">
        <f>IF(J1008="Entrada",N(I1008),IF(J1008="Saída",-N(I1008),0))</f>
        <v/>
      </c>
      <c r="M1008" s="54">
        <f>IF(B1008="",0,IF(H1008="Previsto",IF(Visao="Realizado + previsto",1,0),1))</f>
        <v/>
      </c>
      <c r="N1008" s="54">
        <f>IF(OR(B1008="",H1008&lt;&gt;"Previsto"),"",IF(B1008&lt;TODAY(),"Atrasado",IF(B1008&lt;=TODAY()+7,"Vence em 7 dias","A vencer")))</f>
        <v/>
      </c>
    </row>
    <row r="1009">
      <c r="B1009" s="51" t="n"/>
      <c r="C1009" s="52" t="n"/>
      <c r="D1009" s="52" t="n"/>
      <c r="E1009" s="52" t="n"/>
      <c r="F1009" s="52" t="n"/>
      <c r="G1009" s="52" t="n"/>
      <c r="H1009" s="52" t="n"/>
      <c r="I1009" s="53" t="n"/>
      <c r="J1009" s="54">
        <f>IF(D1009="","",IFERROR(INDEX(CatTipo,MATCH(D1009,CatNome,0)),"?"))</f>
        <v/>
      </c>
      <c r="K1009" s="54">
        <f>IF(D1009="","",IFERROR(INDEX(CatGrupo,MATCH(D1009,CatNome,0)),"?"))</f>
        <v/>
      </c>
      <c r="L1009" s="55">
        <f>IF(J1009="Entrada",N(I1009),IF(J1009="Saída",-N(I1009),0))</f>
        <v/>
      </c>
      <c r="M1009" s="54">
        <f>IF(B1009="",0,IF(H1009="Previsto",IF(Visao="Realizado + previsto",1,0),1))</f>
        <v/>
      </c>
      <c r="N1009" s="54">
        <f>IF(OR(B1009="",H1009&lt;&gt;"Previsto"),"",IF(B1009&lt;TODAY(),"Atrasado",IF(B1009&lt;=TODAY()+7,"Vence em 7 dias","A vencer")))</f>
        <v/>
      </c>
    </row>
    <row r="1010">
      <c r="B1010" s="51" t="n"/>
      <c r="C1010" s="52" t="n"/>
      <c r="D1010" s="52" t="n"/>
      <c r="E1010" s="52" t="n"/>
      <c r="F1010" s="52" t="n"/>
      <c r="G1010" s="52" t="n"/>
      <c r="H1010" s="52" t="n"/>
      <c r="I1010" s="53" t="n"/>
      <c r="J1010" s="54">
        <f>IF(D1010="","",IFERROR(INDEX(CatTipo,MATCH(D1010,CatNome,0)),"?"))</f>
        <v/>
      </c>
      <c r="K1010" s="54">
        <f>IF(D1010="","",IFERROR(INDEX(CatGrupo,MATCH(D1010,CatNome,0)),"?"))</f>
        <v/>
      </c>
      <c r="L1010" s="55">
        <f>IF(J1010="Entrada",N(I1010),IF(J1010="Saída",-N(I1010),0))</f>
        <v/>
      </c>
      <c r="M1010" s="54">
        <f>IF(B1010="",0,IF(H1010="Previsto",IF(Visao="Realizado + previsto",1,0),1))</f>
        <v/>
      </c>
      <c r="N1010" s="54">
        <f>IF(OR(B1010="",H1010&lt;&gt;"Previsto"),"",IF(B1010&lt;TODAY(),"Atrasado",IF(B1010&lt;=TODAY()+7,"Vence em 7 dias","A vencer")))</f>
        <v/>
      </c>
    </row>
    <row r="1011">
      <c r="B1011" s="51" t="n"/>
      <c r="C1011" s="52" t="n"/>
      <c r="D1011" s="52" t="n"/>
      <c r="E1011" s="52" t="n"/>
      <c r="F1011" s="52" t="n"/>
      <c r="G1011" s="52" t="n"/>
      <c r="H1011" s="52" t="n"/>
      <c r="I1011" s="53" t="n"/>
      <c r="J1011" s="54">
        <f>IF(D1011="","",IFERROR(INDEX(CatTipo,MATCH(D1011,CatNome,0)),"?"))</f>
        <v/>
      </c>
      <c r="K1011" s="54">
        <f>IF(D1011="","",IFERROR(INDEX(CatGrupo,MATCH(D1011,CatNome,0)),"?"))</f>
        <v/>
      </c>
      <c r="L1011" s="55">
        <f>IF(J1011="Entrada",N(I1011),IF(J1011="Saída",-N(I1011),0))</f>
        <v/>
      </c>
      <c r="M1011" s="54">
        <f>IF(B1011="",0,IF(H1011="Previsto",IF(Visao="Realizado + previsto",1,0),1))</f>
        <v/>
      </c>
      <c r="N1011" s="54">
        <f>IF(OR(B1011="",H1011&lt;&gt;"Previsto"),"",IF(B1011&lt;TODAY(),"Atrasado",IF(B1011&lt;=TODAY()+7,"Vence em 7 dias","A vencer")))</f>
        <v/>
      </c>
    </row>
    <row r="1012">
      <c r="B1012" s="51" t="n"/>
      <c r="C1012" s="52" t="n"/>
      <c r="D1012" s="52" t="n"/>
      <c r="E1012" s="52" t="n"/>
      <c r="F1012" s="52" t="n"/>
      <c r="G1012" s="52" t="n"/>
      <c r="H1012" s="52" t="n"/>
      <c r="I1012" s="53" t="n"/>
      <c r="J1012" s="54">
        <f>IF(D1012="","",IFERROR(INDEX(CatTipo,MATCH(D1012,CatNome,0)),"?"))</f>
        <v/>
      </c>
      <c r="K1012" s="54">
        <f>IF(D1012="","",IFERROR(INDEX(CatGrupo,MATCH(D1012,CatNome,0)),"?"))</f>
        <v/>
      </c>
      <c r="L1012" s="55">
        <f>IF(J1012="Entrada",N(I1012),IF(J1012="Saída",-N(I1012),0))</f>
        <v/>
      </c>
      <c r="M1012" s="54">
        <f>IF(B1012="",0,IF(H1012="Previsto",IF(Visao="Realizado + previsto",1,0),1))</f>
        <v/>
      </c>
      <c r="N1012" s="54">
        <f>IF(OR(B1012="",H1012&lt;&gt;"Previsto"),"",IF(B1012&lt;TODAY(),"Atrasado",IF(B1012&lt;=TODAY()+7,"Vence em 7 dias","A vencer")))</f>
        <v/>
      </c>
    </row>
    <row r="1013">
      <c r="B1013" s="51" t="n"/>
      <c r="C1013" s="52" t="n"/>
      <c r="D1013" s="52" t="n"/>
      <c r="E1013" s="52" t="n"/>
      <c r="F1013" s="52" t="n"/>
      <c r="G1013" s="52" t="n"/>
      <c r="H1013" s="52" t="n"/>
      <c r="I1013" s="53" t="n"/>
      <c r="J1013" s="54">
        <f>IF(D1013="","",IFERROR(INDEX(CatTipo,MATCH(D1013,CatNome,0)),"?"))</f>
        <v/>
      </c>
      <c r="K1013" s="54">
        <f>IF(D1013="","",IFERROR(INDEX(CatGrupo,MATCH(D1013,CatNome,0)),"?"))</f>
        <v/>
      </c>
      <c r="L1013" s="55">
        <f>IF(J1013="Entrada",N(I1013),IF(J1013="Saída",-N(I1013),0))</f>
        <v/>
      </c>
      <c r="M1013" s="54">
        <f>IF(B1013="",0,IF(H1013="Previsto",IF(Visao="Realizado + previsto",1,0),1))</f>
        <v/>
      </c>
      <c r="N1013" s="54">
        <f>IF(OR(B1013="",H1013&lt;&gt;"Previsto"),"",IF(B1013&lt;TODAY(),"Atrasado",IF(B1013&lt;=TODAY()+7,"Vence em 7 dias","A vencer")))</f>
        <v/>
      </c>
    </row>
    <row r="1014">
      <c r="B1014" s="51" t="n"/>
      <c r="C1014" s="52" t="n"/>
      <c r="D1014" s="52" t="n"/>
      <c r="E1014" s="52" t="n"/>
      <c r="F1014" s="52" t="n"/>
      <c r="G1014" s="52" t="n"/>
      <c r="H1014" s="52" t="n"/>
      <c r="I1014" s="53" t="n"/>
      <c r="J1014" s="54">
        <f>IF(D1014="","",IFERROR(INDEX(CatTipo,MATCH(D1014,CatNome,0)),"?"))</f>
        <v/>
      </c>
      <c r="K1014" s="54">
        <f>IF(D1014="","",IFERROR(INDEX(CatGrupo,MATCH(D1014,CatNome,0)),"?"))</f>
        <v/>
      </c>
      <c r="L1014" s="55">
        <f>IF(J1014="Entrada",N(I1014),IF(J1014="Saída",-N(I1014),0))</f>
        <v/>
      </c>
      <c r="M1014" s="54">
        <f>IF(B1014="",0,IF(H1014="Previsto",IF(Visao="Realizado + previsto",1,0),1))</f>
        <v/>
      </c>
      <c r="N1014" s="54">
        <f>IF(OR(B1014="",H1014&lt;&gt;"Previsto"),"",IF(B1014&lt;TODAY(),"Atrasado",IF(B1014&lt;=TODAY()+7,"Vence em 7 dias","A vencer")))</f>
        <v/>
      </c>
    </row>
    <row r="1015">
      <c r="B1015" s="51" t="n"/>
      <c r="C1015" s="52" t="n"/>
      <c r="D1015" s="52" t="n"/>
      <c r="E1015" s="52" t="n"/>
      <c r="F1015" s="52" t="n"/>
      <c r="G1015" s="52" t="n"/>
      <c r="H1015" s="52" t="n"/>
      <c r="I1015" s="53" t="n"/>
      <c r="J1015" s="54">
        <f>IF(D1015="","",IFERROR(INDEX(CatTipo,MATCH(D1015,CatNome,0)),"?"))</f>
        <v/>
      </c>
      <c r="K1015" s="54">
        <f>IF(D1015="","",IFERROR(INDEX(CatGrupo,MATCH(D1015,CatNome,0)),"?"))</f>
        <v/>
      </c>
      <c r="L1015" s="55">
        <f>IF(J1015="Entrada",N(I1015),IF(J1015="Saída",-N(I1015),0))</f>
        <v/>
      </c>
      <c r="M1015" s="54">
        <f>IF(B1015="",0,IF(H1015="Previsto",IF(Visao="Realizado + previsto",1,0),1))</f>
        <v/>
      </c>
      <c r="N1015" s="54">
        <f>IF(OR(B1015="",H1015&lt;&gt;"Previsto"),"",IF(B1015&lt;TODAY(),"Atrasado",IF(B1015&lt;=TODAY()+7,"Vence em 7 dias","A vencer")))</f>
        <v/>
      </c>
    </row>
    <row r="1016">
      <c r="B1016" s="51" t="n"/>
      <c r="C1016" s="52" t="n"/>
      <c r="D1016" s="52" t="n"/>
      <c r="E1016" s="52" t="n"/>
      <c r="F1016" s="52" t="n"/>
      <c r="G1016" s="52" t="n"/>
      <c r="H1016" s="52" t="n"/>
      <c r="I1016" s="53" t="n"/>
      <c r="J1016" s="54">
        <f>IF(D1016="","",IFERROR(INDEX(CatTipo,MATCH(D1016,CatNome,0)),"?"))</f>
        <v/>
      </c>
      <c r="K1016" s="54">
        <f>IF(D1016="","",IFERROR(INDEX(CatGrupo,MATCH(D1016,CatNome,0)),"?"))</f>
        <v/>
      </c>
      <c r="L1016" s="55">
        <f>IF(J1016="Entrada",N(I1016),IF(J1016="Saída",-N(I1016),0))</f>
        <v/>
      </c>
      <c r="M1016" s="54">
        <f>IF(B1016="",0,IF(H1016="Previsto",IF(Visao="Realizado + previsto",1,0),1))</f>
        <v/>
      </c>
      <c r="N1016" s="54">
        <f>IF(OR(B1016="",H1016&lt;&gt;"Previsto"),"",IF(B1016&lt;TODAY(),"Atrasado",IF(B1016&lt;=TODAY()+7,"Vence em 7 dias","A vencer")))</f>
        <v/>
      </c>
    </row>
    <row r="1017">
      <c r="B1017" s="51" t="n"/>
      <c r="C1017" s="52" t="n"/>
      <c r="D1017" s="52" t="n"/>
      <c r="E1017" s="52" t="n"/>
      <c r="F1017" s="52" t="n"/>
      <c r="G1017" s="52" t="n"/>
      <c r="H1017" s="52" t="n"/>
      <c r="I1017" s="53" t="n"/>
      <c r="J1017" s="54">
        <f>IF(D1017="","",IFERROR(INDEX(CatTipo,MATCH(D1017,CatNome,0)),"?"))</f>
        <v/>
      </c>
      <c r="K1017" s="54">
        <f>IF(D1017="","",IFERROR(INDEX(CatGrupo,MATCH(D1017,CatNome,0)),"?"))</f>
        <v/>
      </c>
      <c r="L1017" s="55">
        <f>IF(J1017="Entrada",N(I1017),IF(J1017="Saída",-N(I1017),0))</f>
        <v/>
      </c>
      <c r="M1017" s="54">
        <f>IF(B1017="",0,IF(H1017="Previsto",IF(Visao="Realizado + previsto",1,0),1))</f>
        <v/>
      </c>
      <c r="N1017" s="54">
        <f>IF(OR(B1017="",H1017&lt;&gt;"Previsto"),"",IF(B1017&lt;TODAY(),"Atrasado",IF(B1017&lt;=TODAY()+7,"Vence em 7 dias","A vencer")))</f>
        <v/>
      </c>
    </row>
    <row r="1018">
      <c r="B1018" s="51" t="n"/>
      <c r="C1018" s="52" t="n"/>
      <c r="D1018" s="52" t="n"/>
      <c r="E1018" s="52" t="n"/>
      <c r="F1018" s="52" t="n"/>
      <c r="G1018" s="52" t="n"/>
      <c r="H1018" s="52" t="n"/>
      <c r="I1018" s="53" t="n"/>
      <c r="J1018" s="54">
        <f>IF(D1018="","",IFERROR(INDEX(CatTipo,MATCH(D1018,CatNome,0)),"?"))</f>
        <v/>
      </c>
      <c r="K1018" s="54">
        <f>IF(D1018="","",IFERROR(INDEX(CatGrupo,MATCH(D1018,CatNome,0)),"?"))</f>
        <v/>
      </c>
      <c r="L1018" s="55">
        <f>IF(J1018="Entrada",N(I1018),IF(J1018="Saída",-N(I1018),0))</f>
        <v/>
      </c>
      <c r="M1018" s="54">
        <f>IF(B1018="",0,IF(H1018="Previsto",IF(Visao="Realizado + previsto",1,0),1))</f>
        <v/>
      </c>
      <c r="N1018" s="54">
        <f>IF(OR(B1018="",H1018&lt;&gt;"Previsto"),"",IF(B1018&lt;TODAY(),"Atrasado",IF(B1018&lt;=TODAY()+7,"Vence em 7 dias","A vencer")))</f>
        <v/>
      </c>
    </row>
    <row r="1019">
      <c r="B1019" s="51" t="n"/>
      <c r="C1019" s="52" t="n"/>
      <c r="D1019" s="52" t="n"/>
      <c r="E1019" s="52" t="n"/>
      <c r="F1019" s="52" t="n"/>
      <c r="G1019" s="52" t="n"/>
      <c r="H1019" s="52" t="n"/>
      <c r="I1019" s="53" t="n"/>
      <c r="J1019" s="54">
        <f>IF(D1019="","",IFERROR(INDEX(CatTipo,MATCH(D1019,CatNome,0)),"?"))</f>
        <v/>
      </c>
      <c r="K1019" s="54">
        <f>IF(D1019="","",IFERROR(INDEX(CatGrupo,MATCH(D1019,CatNome,0)),"?"))</f>
        <v/>
      </c>
      <c r="L1019" s="55">
        <f>IF(J1019="Entrada",N(I1019),IF(J1019="Saída",-N(I1019),0))</f>
        <v/>
      </c>
      <c r="M1019" s="54">
        <f>IF(B1019="",0,IF(H1019="Previsto",IF(Visao="Realizado + previsto",1,0),1))</f>
        <v/>
      </c>
      <c r="N1019" s="54">
        <f>IF(OR(B1019="",H1019&lt;&gt;"Previsto"),"",IF(B1019&lt;TODAY(),"Atrasado",IF(B1019&lt;=TODAY()+7,"Vence em 7 dias","A vencer")))</f>
        <v/>
      </c>
    </row>
    <row r="1020">
      <c r="B1020" s="51" t="n"/>
      <c r="C1020" s="52" t="n"/>
      <c r="D1020" s="52" t="n"/>
      <c r="E1020" s="52" t="n"/>
      <c r="F1020" s="52" t="n"/>
      <c r="G1020" s="52" t="n"/>
      <c r="H1020" s="52" t="n"/>
      <c r="I1020" s="53" t="n"/>
      <c r="J1020" s="54">
        <f>IF(D1020="","",IFERROR(INDEX(CatTipo,MATCH(D1020,CatNome,0)),"?"))</f>
        <v/>
      </c>
      <c r="K1020" s="54">
        <f>IF(D1020="","",IFERROR(INDEX(CatGrupo,MATCH(D1020,CatNome,0)),"?"))</f>
        <v/>
      </c>
      <c r="L1020" s="55">
        <f>IF(J1020="Entrada",N(I1020),IF(J1020="Saída",-N(I1020),0))</f>
        <v/>
      </c>
      <c r="M1020" s="54">
        <f>IF(B1020="",0,IF(H1020="Previsto",IF(Visao="Realizado + previsto",1,0),1))</f>
        <v/>
      </c>
      <c r="N1020" s="54">
        <f>IF(OR(B1020="",H1020&lt;&gt;"Previsto"),"",IF(B1020&lt;TODAY(),"Atrasado",IF(B1020&lt;=TODAY()+7,"Vence em 7 dias","A vencer")))</f>
        <v/>
      </c>
    </row>
    <row r="1021">
      <c r="B1021" s="51" t="n"/>
      <c r="C1021" s="52" t="n"/>
      <c r="D1021" s="52" t="n"/>
      <c r="E1021" s="52" t="n"/>
      <c r="F1021" s="52" t="n"/>
      <c r="G1021" s="52" t="n"/>
      <c r="H1021" s="52" t="n"/>
      <c r="I1021" s="53" t="n"/>
      <c r="J1021" s="54">
        <f>IF(D1021="","",IFERROR(INDEX(CatTipo,MATCH(D1021,CatNome,0)),"?"))</f>
        <v/>
      </c>
      <c r="K1021" s="54">
        <f>IF(D1021="","",IFERROR(INDEX(CatGrupo,MATCH(D1021,CatNome,0)),"?"))</f>
        <v/>
      </c>
      <c r="L1021" s="55">
        <f>IF(J1021="Entrada",N(I1021),IF(J1021="Saída",-N(I1021),0))</f>
        <v/>
      </c>
      <c r="M1021" s="54">
        <f>IF(B1021="",0,IF(H1021="Previsto",IF(Visao="Realizado + previsto",1,0),1))</f>
        <v/>
      </c>
      <c r="N1021" s="54">
        <f>IF(OR(B1021="",H1021&lt;&gt;"Previsto"),"",IF(B1021&lt;TODAY(),"Atrasado",IF(B1021&lt;=TODAY()+7,"Vence em 7 dias","A vencer")))</f>
        <v/>
      </c>
    </row>
    <row r="1022">
      <c r="B1022" s="51" t="n"/>
      <c r="C1022" s="52" t="n"/>
      <c r="D1022" s="52" t="n"/>
      <c r="E1022" s="52" t="n"/>
      <c r="F1022" s="52" t="n"/>
      <c r="G1022" s="52" t="n"/>
      <c r="H1022" s="52" t="n"/>
      <c r="I1022" s="53" t="n"/>
      <c r="J1022" s="54">
        <f>IF(D1022="","",IFERROR(INDEX(CatTipo,MATCH(D1022,CatNome,0)),"?"))</f>
        <v/>
      </c>
      <c r="K1022" s="54">
        <f>IF(D1022="","",IFERROR(INDEX(CatGrupo,MATCH(D1022,CatNome,0)),"?"))</f>
        <v/>
      </c>
      <c r="L1022" s="55">
        <f>IF(J1022="Entrada",N(I1022),IF(J1022="Saída",-N(I1022),0))</f>
        <v/>
      </c>
      <c r="M1022" s="54">
        <f>IF(B1022="",0,IF(H1022="Previsto",IF(Visao="Realizado + previsto",1,0),1))</f>
        <v/>
      </c>
      <c r="N1022" s="54">
        <f>IF(OR(B1022="",H1022&lt;&gt;"Previsto"),"",IF(B1022&lt;TODAY(),"Atrasado",IF(B1022&lt;=TODAY()+7,"Vence em 7 dias","A vencer")))</f>
        <v/>
      </c>
    </row>
    <row r="1023">
      <c r="B1023" s="51" t="n"/>
      <c r="C1023" s="52" t="n"/>
      <c r="D1023" s="52" t="n"/>
      <c r="E1023" s="52" t="n"/>
      <c r="F1023" s="52" t="n"/>
      <c r="G1023" s="52" t="n"/>
      <c r="H1023" s="52" t="n"/>
      <c r="I1023" s="53" t="n"/>
      <c r="J1023" s="54">
        <f>IF(D1023="","",IFERROR(INDEX(CatTipo,MATCH(D1023,CatNome,0)),"?"))</f>
        <v/>
      </c>
      <c r="K1023" s="54">
        <f>IF(D1023="","",IFERROR(INDEX(CatGrupo,MATCH(D1023,CatNome,0)),"?"))</f>
        <v/>
      </c>
      <c r="L1023" s="55">
        <f>IF(J1023="Entrada",N(I1023),IF(J1023="Saída",-N(I1023),0))</f>
        <v/>
      </c>
      <c r="M1023" s="54">
        <f>IF(B1023="",0,IF(H1023="Previsto",IF(Visao="Realizado + previsto",1,0),1))</f>
        <v/>
      </c>
      <c r="N1023" s="54">
        <f>IF(OR(B1023="",H1023&lt;&gt;"Previsto"),"",IF(B1023&lt;TODAY(),"Atrasado",IF(B1023&lt;=TODAY()+7,"Vence em 7 dias","A vencer")))</f>
        <v/>
      </c>
    </row>
    <row r="1024">
      <c r="B1024" s="51" t="n"/>
      <c r="C1024" s="52" t="n"/>
      <c r="D1024" s="52" t="n"/>
      <c r="E1024" s="52" t="n"/>
      <c r="F1024" s="52" t="n"/>
      <c r="G1024" s="52" t="n"/>
      <c r="H1024" s="52" t="n"/>
      <c r="I1024" s="53" t="n"/>
      <c r="J1024" s="54">
        <f>IF(D1024="","",IFERROR(INDEX(CatTipo,MATCH(D1024,CatNome,0)),"?"))</f>
        <v/>
      </c>
      <c r="K1024" s="54">
        <f>IF(D1024="","",IFERROR(INDEX(CatGrupo,MATCH(D1024,CatNome,0)),"?"))</f>
        <v/>
      </c>
      <c r="L1024" s="55">
        <f>IF(J1024="Entrada",N(I1024),IF(J1024="Saída",-N(I1024),0))</f>
        <v/>
      </c>
      <c r="M1024" s="54">
        <f>IF(B1024="",0,IF(H1024="Previsto",IF(Visao="Realizado + previsto",1,0),1))</f>
        <v/>
      </c>
      <c r="N1024" s="54">
        <f>IF(OR(B1024="",H1024&lt;&gt;"Previsto"),"",IF(B1024&lt;TODAY(),"Atrasado",IF(B1024&lt;=TODAY()+7,"Vence em 7 dias","A vencer")))</f>
        <v/>
      </c>
    </row>
    <row r="1025">
      <c r="B1025" s="51" t="n"/>
      <c r="C1025" s="52" t="n"/>
      <c r="D1025" s="52" t="n"/>
      <c r="E1025" s="52" t="n"/>
      <c r="F1025" s="52" t="n"/>
      <c r="G1025" s="52" t="n"/>
      <c r="H1025" s="52" t="n"/>
      <c r="I1025" s="53" t="n"/>
      <c r="J1025" s="54">
        <f>IF(D1025="","",IFERROR(INDEX(CatTipo,MATCH(D1025,CatNome,0)),"?"))</f>
        <v/>
      </c>
      <c r="K1025" s="54">
        <f>IF(D1025="","",IFERROR(INDEX(CatGrupo,MATCH(D1025,CatNome,0)),"?"))</f>
        <v/>
      </c>
      <c r="L1025" s="55">
        <f>IF(J1025="Entrada",N(I1025),IF(J1025="Saída",-N(I1025),0))</f>
        <v/>
      </c>
      <c r="M1025" s="54">
        <f>IF(B1025="",0,IF(H1025="Previsto",IF(Visao="Realizado + previsto",1,0),1))</f>
        <v/>
      </c>
      <c r="N1025" s="54">
        <f>IF(OR(B1025="",H1025&lt;&gt;"Previsto"),"",IF(B1025&lt;TODAY(),"Atrasado",IF(B1025&lt;=TODAY()+7,"Vence em 7 dias","A vencer")))</f>
        <v/>
      </c>
    </row>
    <row r="1026">
      <c r="B1026" s="51" t="n"/>
      <c r="C1026" s="52" t="n"/>
      <c r="D1026" s="52" t="n"/>
      <c r="E1026" s="52" t="n"/>
      <c r="F1026" s="52" t="n"/>
      <c r="G1026" s="52" t="n"/>
      <c r="H1026" s="52" t="n"/>
      <c r="I1026" s="53" t="n"/>
      <c r="J1026" s="54">
        <f>IF(D1026="","",IFERROR(INDEX(CatTipo,MATCH(D1026,CatNome,0)),"?"))</f>
        <v/>
      </c>
      <c r="K1026" s="54">
        <f>IF(D1026="","",IFERROR(INDEX(CatGrupo,MATCH(D1026,CatNome,0)),"?"))</f>
        <v/>
      </c>
      <c r="L1026" s="55">
        <f>IF(J1026="Entrada",N(I1026),IF(J1026="Saída",-N(I1026),0))</f>
        <v/>
      </c>
      <c r="M1026" s="54">
        <f>IF(B1026="",0,IF(H1026="Previsto",IF(Visao="Realizado + previsto",1,0),1))</f>
        <v/>
      </c>
      <c r="N1026" s="54">
        <f>IF(OR(B1026="",H1026&lt;&gt;"Previsto"),"",IF(B1026&lt;TODAY(),"Atrasado",IF(B1026&lt;=TODAY()+7,"Vence em 7 dias","A vencer")))</f>
        <v/>
      </c>
    </row>
    <row r="1027">
      <c r="B1027" s="51" t="n"/>
      <c r="C1027" s="52" t="n"/>
      <c r="D1027" s="52" t="n"/>
      <c r="E1027" s="52" t="n"/>
      <c r="F1027" s="52" t="n"/>
      <c r="G1027" s="52" t="n"/>
      <c r="H1027" s="52" t="n"/>
      <c r="I1027" s="53" t="n"/>
      <c r="J1027" s="54">
        <f>IF(D1027="","",IFERROR(INDEX(CatTipo,MATCH(D1027,CatNome,0)),"?"))</f>
        <v/>
      </c>
      <c r="K1027" s="54">
        <f>IF(D1027="","",IFERROR(INDEX(CatGrupo,MATCH(D1027,CatNome,0)),"?"))</f>
        <v/>
      </c>
      <c r="L1027" s="55">
        <f>IF(J1027="Entrada",N(I1027),IF(J1027="Saída",-N(I1027),0))</f>
        <v/>
      </c>
      <c r="M1027" s="54">
        <f>IF(B1027="",0,IF(H1027="Previsto",IF(Visao="Realizado + previsto",1,0),1))</f>
        <v/>
      </c>
      <c r="N1027" s="54">
        <f>IF(OR(B1027="",H1027&lt;&gt;"Previsto"),"",IF(B1027&lt;TODAY(),"Atrasado",IF(B1027&lt;=TODAY()+7,"Vence em 7 dias","A vencer")))</f>
        <v/>
      </c>
    </row>
    <row r="1028">
      <c r="B1028" s="51" t="n"/>
      <c r="C1028" s="52" t="n"/>
      <c r="D1028" s="52" t="n"/>
      <c r="E1028" s="52" t="n"/>
      <c r="F1028" s="52" t="n"/>
      <c r="G1028" s="52" t="n"/>
      <c r="H1028" s="52" t="n"/>
      <c r="I1028" s="53" t="n"/>
      <c r="J1028" s="54">
        <f>IF(D1028="","",IFERROR(INDEX(CatTipo,MATCH(D1028,CatNome,0)),"?"))</f>
        <v/>
      </c>
      <c r="K1028" s="54">
        <f>IF(D1028="","",IFERROR(INDEX(CatGrupo,MATCH(D1028,CatNome,0)),"?"))</f>
        <v/>
      </c>
      <c r="L1028" s="55">
        <f>IF(J1028="Entrada",N(I1028),IF(J1028="Saída",-N(I1028),0))</f>
        <v/>
      </c>
      <c r="M1028" s="54">
        <f>IF(B1028="",0,IF(H1028="Previsto",IF(Visao="Realizado + previsto",1,0),1))</f>
        <v/>
      </c>
      <c r="N1028" s="54">
        <f>IF(OR(B1028="",H1028&lt;&gt;"Previsto"),"",IF(B1028&lt;TODAY(),"Atrasado",IF(B1028&lt;=TODAY()+7,"Vence em 7 dias","A vencer")))</f>
        <v/>
      </c>
    </row>
    <row r="1029">
      <c r="B1029" s="51" t="n"/>
      <c r="C1029" s="52" t="n"/>
      <c r="D1029" s="52" t="n"/>
      <c r="E1029" s="52" t="n"/>
      <c r="F1029" s="52" t="n"/>
      <c r="G1029" s="52" t="n"/>
      <c r="H1029" s="52" t="n"/>
      <c r="I1029" s="53" t="n"/>
      <c r="J1029" s="54">
        <f>IF(D1029="","",IFERROR(INDEX(CatTipo,MATCH(D1029,CatNome,0)),"?"))</f>
        <v/>
      </c>
      <c r="K1029" s="54">
        <f>IF(D1029="","",IFERROR(INDEX(CatGrupo,MATCH(D1029,CatNome,0)),"?"))</f>
        <v/>
      </c>
      <c r="L1029" s="55">
        <f>IF(J1029="Entrada",N(I1029),IF(J1029="Saída",-N(I1029),0))</f>
        <v/>
      </c>
      <c r="M1029" s="54">
        <f>IF(B1029="",0,IF(H1029="Previsto",IF(Visao="Realizado + previsto",1,0),1))</f>
        <v/>
      </c>
      <c r="N1029" s="54">
        <f>IF(OR(B1029="",H1029&lt;&gt;"Previsto"),"",IF(B1029&lt;TODAY(),"Atrasado",IF(B1029&lt;=TODAY()+7,"Vence em 7 dias","A vencer")))</f>
        <v/>
      </c>
    </row>
    <row r="1030">
      <c r="B1030" s="51" t="n"/>
      <c r="C1030" s="52" t="n"/>
      <c r="D1030" s="52" t="n"/>
      <c r="E1030" s="52" t="n"/>
      <c r="F1030" s="52" t="n"/>
      <c r="G1030" s="52" t="n"/>
      <c r="H1030" s="52" t="n"/>
      <c r="I1030" s="53" t="n"/>
      <c r="J1030" s="54">
        <f>IF(D1030="","",IFERROR(INDEX(CatTipo,MATCH(D1030,CatNome,0)),"?"))</f>
        <v/>
      </c>
      <c r="K1030" s="54">
        <f>IF(D1030="","",IFERROR(INDEX(CatGrupo,MATCH(D1030,CatNome,0)),"?"))</f>
        <v/>
      </c>
      <c r="L1030" s="55">
        <f>IF(J1030="Entrada",N(I1030),IF(J1030="Saída",-N(I1030),0))</f>
        <v/>
      </c>
      <c r="M1030" s="54">
        <f>IF(B1030="",0,IF(H1030="Previsto",IF(Visao="Realizado + previsto",1,0),1))</f>
        <v/>
      </c>
      <c r="N1030" s="54">
        <f>IF(OR(B1030="",H1030&lt;&gt;"Previsto"),"",IF(B1030&lt;TODAY(),"Atrasado",IF(B1030&lt;=TODAY()+7,"Vence em 7 dias","A vencer")))</f>
        <v/>
      </c>
    </row>
    <row r="1031">
      <c r="B1031" s="51" t="n"/>
      <c r="C1031" s="52" t="n"/>
      <c r="D1031" s="52" t="n"/>
      <c r="E1031" s="52" t="n"/>
      <c r="F1031" s="52" t="n"/>
      <c r="G1031" s="52" t="n"/>
      <c r="H1031" s="52" t="n"/>
      <c r="I1031" s="53" t="n"/>
      <c r="J1031" s="54">
        <f>IF(D1031="","",IFERROR(INDEX(CatTipo,MATCH(D1031,CatNome,0)),"?"))</f>
        <v/>
      </c>
      <c r="K1031" s="54">
        <f>IF(D1031="","",IFERROR(INDEX(CatGrupo,MATCH(D1031,CatNome,0)),"?"))</f>
        <v/>
      </c>
      <c r="L1031" s="55">
        <f>IF(J1031="Entrada",N(I1031),IF(J1031="Saída",-N(I1031),0))</f>
        <v/>
      </c>
      <c r="M1031" s="54">
        <f>IF(B1031="",0,IF(H1031="Previsto",IF(Visao="Realizado + previsto",1,0),1))</f>
        <v/>
      </c>
      <c r="N1031" s="54">
        <f>IF(OR(B1031="",H1031&lt;&gt;"Previsto"),"",IF(B1031&lt;TODAY(),"Atrasado",IF(B1031&lt;=TODAY()+7,"Vence em 7 dias","A vencer")))</f>
        <v/>
      </c>
    </row>
    <row r="1032">
      <c r="B1032" s="51" t="n"/>
      <c r="C1032" s="52" t="n"/>
      <c r="D1032" s="52" t="n"/>
      <c r="E1032" s="52" t="n"/>
      <c r="F1032" s="52" t="n"/>
      <c r="G1032" s="52" t="n"/>
      <c r="H1032" s="52" t="n"/>
      <c r="I1032" s="53" t="n"/>
      <c r="J1032" s="54">
        <f>IF(D1032="","",IFERROR(INDEX(CatTipo,MATCH(D1032,CatNome,0)),"?"))</f>
        <v/>
      </c>
      <c r="K1032" s="54">
        <f>IF(D1032="","",IFERROR(INDEX(CatGrupo,MATCH(D1032,CatNome,0)),"?"))</f>
        <v/>
      </c>
      <c r="L1032" s="55">
        <f>IF(J1032="Entrada",N(I1032),IF(J1032="Saída",-N(I1032),0))</f>
        <v/>
      </c>
      <c r="M1032" s="54">
        <f>IF(B1032="",0,IF(H1032="Previsto",IF(Visao="Realizado + previsto",1,0),1))</f>
        <v/>
      </c>
      <c r="N1032" s="54">
        <f>IF(OR(B1032="",H1032&lt;&gt;"Previsto"),"",IF(B1032&lt;TODAY(),"Atrasado",IF(B1032&lt;=TODAY()+7,"Vence em 7 dias","A vencer")))</f>
        <v/>
      </c>
    </row>
    <row r="1033">
      <c r="B1033" s="51" t="n"/>
      <c r="C1033" s="52" t="n"/>
      <c r="D1033" s="52" t="n"/>
      <c r="E1033" s="52" t="n"/>
      <c r="F1033" s="52" t="n"/>
      <c r="G1033" s="52" t="n"/>
      <c r="H1033" s="52" t="n"/>
      <c r="I1033" s="53" t="n"/>
      <c r="J1033" s="54">
        <f>IF(D1033="","",IFERROR(INDEX(CatTipo,MATCH(D1033,CatNome,0)),"?"))</f>
        <v/>
      </c>
      <c r="K1033" s="54">
        <f>IF(D1033="","",IFERROR(INDEX(CatGrupo,MATCH(D1033,CatNome,0)),"?"))</f>
        <v/>
      </c>
      <c r="L1033" s="55">
        <f>IF(J1033="Entrada",N(I1033),IF(J1033="Saída",-N(I1033),0))</f>
        <v/>
      </c>
      <c r="M1033" s="54">
        <f>IF(B1033="",0,IF(H1033="Previsto",IF(Visao="Realizado + previsto",1,0),1))</f>
        <v/>
      </c>
      <c r="N1033" s="54">
        <f>IF(OR(B1033="",H1033&lt;&gt;"Previsto"),"",IF(B1033&lt;TODAY(),"Atrasado",IF(B1033&lt;=TODAY()+7,"Vence em 7 dias","A vencer")))</f>
        <v/>
      </c>
    </row>
    <row r="1034">
      <c r="B1034" s="51" t="n"/>
      <c r="C1034" s="52" t="n"/>
      <c r="D1034" s="52" t="n"/>
      <c r="E1034" s="52" t="n"/>
      <c r="F1034" s="52" t="n"/>
      <c r="G1034" s="52" t="n"/>
      <c r="H1034" s="52" t="n"/>
      <c r="I1034" s="53" t="n"/>
      <c r="J1034" s="54">
        <f>IF(D1034="","",IFERROR(INDEX(CatTipo,MATCH(D1034,CatNome,0)),"?"))</f>
        <v/>
      </c>
      <c r="K1034" s="54">
        <f>IF(D1034="","",IFERROR(INDEX(CatGrupo,MATCH(D1034,CatNome,0)),"?"))</f>
        <v/>
      </c>
      <c r="L1034" s="55">
        <f>IF(J1034="Entrada",N(I1034),IF(J1034="Saída",-N(I1034),0))</f>
        <v/>
      </c>
      <c r="M1034" s="54">
        <f>IF(B1034="",0,IF(H1034="Previsto",IF(Visao="Realizado + previsto",1,0),1))</f>
        <v/>
      </c>
      <c r="N1034" s="54">
        <f>IF(OR(B1034="",H1034&lt;&gt;"Previsto"),"",IF(B1034&lt;TODAY(),"Atrasado",IF(B1034&lt;=TODAY()+7,"Vence em 7 dias","A vencer")))</f>
        <v/>
      </c>
    </row>
    <row r="1035">
      <c r="B1035" s="51" t="n"/>
      <c r="C1035" s="52" t="n"/>
      <c r="D1035" s="52" t="n"/>
      <c r="E1035" s="52" t="n"/>
      <c r="F1035" s="52" t="n"/>
      <c r="G1035" s="52" t="n"/>
      <c r="H1035" s="52" t="n"/>
      <c r="I1035" s="53" t="n"/>
      <c r="J1035" s="54">
        <f>IF(D1035="","",IFERROR(INDEX(CatTipo,MATCH(D1035,CatNome,0)),"?"))</f>
        <v/>
      </c>
      <c r="K1035" s="54">
        <f>IF(D1035="","",IFERROR(INDEX(CatGrupo,MATCH(D1035,CatNome,0)),"?"))</f>
        <v/>
      </c>
      <c r="L1035" s="55">
        <f>IF(J1035="Entrada",N(I1035),IF(J1035="Saída",-N(I1035),0))</f>
        <v/>
      </c>
      <c r="M1035" s="54">
        <f>IF(B1035="",0,IF(H1035="Previsto",IF(Visao="Realizado + previsto",1,0),1))</f>
        <v/>
      </c>
      <c r="N1035" s="54">
        <f>IF(OR(B1035="",H1035&lt;&gt;"Previsto"),"",IF(B1035&lt;TODAY(),"Atrasado",IF(B1035&lt;=TODAY()+7,"Vence em 7 dias","A vencer")))</f>
        <v/>
      </c>
    </row>
    <row r="1036">
      <c r="B1036" s="51" t="n"/>
      <c r="C1036" s="52" t="n"/>
      <c r="D1036" s="52" t="n"/>
      <c r="E1036" s="52" t="n"/>
      <c r="F1036" s="52" t="n"/>
      <c r="G1036" s="52" t="n"/>
      <c r="H1036" s="52" t="n"/>
      <c r="I1036" s="53" t="n"/>
      <c r="J1036" s="54">
        <f>IF(D1036="","",IFERROR(INDEX(CatTipo,MATCH(D1036,CatNome,0)),"?"))</f>
        <v/>
      </c>
      <c r="K1036" s="54">
        <f>IF(D1036="","",IFERROR(INDEX(CatGrupo,MATCH(D1036,CatNome,0)),"?"))</f>
        <v/>
      </c>
      <c r="L1036" s="55">
        <f>IF(J1036="Entrada",N(I1036),IF(J1036="Saída",-N(I1036),0))</f>
        <v/>
      </c>
      <c r="M1036" s="54">
        <f>IF(B1036="",0,IF(H1036="Previsto",IF(Visao="Realizado + previsto",1,0),1))</f>
        <v/>
      </c>
      <c r="N1036" s="54">
        <f>IF(OR(B1036="",H1036&lt;&gt;"Previsto"),"",IF(B1036&lt;TODAY(),"Atrasado",IF(B1036&lt;=TODAY()+7,"Vence em 7 dias","A vencer")))</f>
        <v/>
      </c>
    </row>
    <row r="1037">
      <c r="B1037" s="51" t="n"/>
      <c r="C1037" s="52" t="n"/>
      <c r="D1037" s="52" t="n"/>
      <c r="E1037" s="52" t="n"/>
      <c r="F1037" s="52" t="n"/>
      <c r="G1037" s="52" t="n"/>
      <c r="H1037" s="52" t="n"/>
      <c r="I1037" s="53" t="n"/>
      <c r="J1037" s="54">
        <f>IF(D1037="","",IFERROR(INDEX(CatTipo,MATCH(D1037,CatNome,0)),"?"))</f>
        <v/>
      </c>
      <c r="K1037" s="54">
        <f>IF(D1037="","",IFERROR(INDEX(CatGrupo,MATCH(D1037,CatNome,0)),"?"))</f>
        <v/>
      </c>
      <c r="L1037" s="55">
        <f>IF(J1037="Entrada",N(I1037),IF(J1037="Saída",-N(I1037),0))</f>
        <v/>
      </c>
      <c r="M1037" s="54">
        <f>IF(B1037="",0,IF(H1037="Previsto",IF(Visao="Realizado + previsto",1,0),1))</f>
        <v/>
      </c>
      <c r="N1037" s="54">
        <f>IF(OR(B1037="",H1037&lt;&gt;"Previsto"),"",IF(B1037&lt;TODAY(),"Atrasado",IF(B1037&lt;=TODAY()+7,"Vence em 7 dias","A vencer")))</f>
        <v/>
      </c>
    </row>
    <row r="1038">
      <c r="B1038" s="51" t="n"/>
      <c r="C1038" s="52" t="n"/>
      <c r="D1038" s="52" t="n"/>
      <c r="E1038" s="52" t="n"/>
      <c r="F1038" s="52" t="n"/>
      <c r="G1038" s="52" t="n"/>
      <c r="H1038" s="52" t="n"/>
      <c r="I1038" s="53" t="n"/>
      <c r="J1038" s="54">
        <f>IF(D1038="","",IFERROR(INDEX(CatTipo,MATCH(D1038,CatNome,0)),"?"))</f>
        <v/>
      </c>
      <c r="K1038" s="54">
        <f>IF(D1038="","",IFERROR(INDEX(CatGrupo,MATCH(D1038,CatNome,0)),"?"))</f>
        <v/>
      </c>
      <c r="L1038" s="55">
        <f>IF(J1038="Entrada",N(I1038),IF(J1038="Saída",-N(I1038),0))</f>
        <v/>
      </c>
      <c r="M1038" s="54">
        <f>IF(B1038="",0,IF(H1038="Previsto",IF(Visao="Realizado + previsto",1,0),1))</f>
        <v/>
      </c>
      <c r="N1038" s="54">
        <f>IF(OR(B1038="",H1038&lt;&gt;"Previsto"),"",IF(B1038&lt;TODAY(),"Atrasado",IF(B1038&lt;=TODAY()+7,"Vence em 7 dias","A vencer")))</f>
        <v/>
      </c>
    </row>
    <row r="1039">
      <c r="B1039" s="51" t="n"/>
      <c r="C1039" s="52" t="n"/>
      <c r="D1039" s="52" t="n"/>
      <c r="E1039" s="52" t="n"/>
      <c r="F1039" s="52" t="n"/>
      <c r="G1039" s="52" t="n"/>
      <c r="H1039" s="52" t="n"/>
      <c r="I1039" s="53" t="n"/>
      <c r="J1039" s="54">
        <f>IF(D1039="","",IFERROR(INDEX(CatTipo,MATCH(D1039,CatNome,0)),"?"))</f>
        <v/>
      </c>
      <c r="K1039" s="54">
        <f>IF(D1039="","",IFERROR(INDEX(CatGrupo,MATCH(D1039,CatNome,0)),"?"))</f>
        <v/>
      </c>
      <c r="L1039" s="55">
        <f>IF(J1039="Entrada",N(I1039),IF(J1039="Saída",-N(I1039),0))</f>
        <v/>
      </c>
      <c r="M1039" s="54">
        <f>IF(B1039="",0,IF(H1039="Previsto",IF(Visao="Realizado + previsto",1,0),1))</f>
        <v/>
      </c>
      <c r="N1039" s="54">
        <f>IF(OR(B1039="",H1039&lt;&gt;"Previsto"),"",IF(B1039&lt;TODAY(),"Atrasado",IF(B1039&lt;=TODAY()+7,"Vence em 7 dias","A vencer")))</f>
        <v/>
      </c>
    </row>
    <row r="1040">
      <c r="B1040" s="51" t="n"/>
      <c r="C1040" s="52" t="n"/>
      <c r="D1040" s="52" t="n"/>
      <c r="E1040" s="52" t="n"/>
      <c r="F1040" s="52" t="n"/>
      <c r="G1040" s="52" t="n"/>
      <c r="H1040" s="52" t="n"/>
      <c r="I1040" s="53" t="n"/>
      <c r="J1040" s="54">
        <f>IF(D1040="","",IFERROR(INDEX(CatTipo,MATCH(D1040,CatNome,0)),"?"))</f>
        <v/>
      </c>
      <c r="K1040" s="54">
        <f>IF(D1040="","",IFERROR(INDEX(CatGrupo,MATCH(D1040,CatNome,0)),"?"))</f>
        <v/>
      </c>
      <c r="L1040" s="55">
        <f>IF(J1040="Entrada",N(I1040),IF(J1040="Saída",-N(I1040),0))</f>
        <v/>
      </c>
      <c r="M1040" s="54">
        <f>IF(B1040="",0,IF(H1040="Previsto",IF(Visao="Realizado + previsto",1,0),1))</f>
        <v/>
      </c>
      <c r="N1040" s="54">
        <f>IF(OR(B1040="",H1040&lt;&gt;"Previsto"),"",IF(B1040&lt;TODAY(),"Atrasado",IF(B1040&lt;=TODAY()+7,"Vence em 7 dias","A vencer")))</f>
        <v/>
      </c>
    </row>
    <row r="1041">
      <c r="B1041" s="51" t="n"/>
      <c r="C1041" s="52" t="n"/>
      <c r="D1041" s="52" t="n"/>
      <c r="E1041" s="52" t="n"/>
      <c r="F1041" s="52" t="n"/>
      <c r="G1041" s="52" t="n"/>
      <c r="H1041" s="52" t="n"/>
      <c r="I1041" s="53" t="n"/>
      <c r="J1041" s="54">
        <f>IF(D1041="","",IFERROR(INDEX(CatTipo,MATCH(D1041,CatNome,0)),"?"))</f>
        <v/>
      </c>
      <c r="K1041" s="54">
        <f>IF(D1041="","",IFERROR(INDEX(CatGrupo,MATCH(D1041,CatNome,0)),"?"))</f>
        <v/>
      </c>
      <c r="L1041" s="55">
        <f>IF(J1041="Entrada",N(I1041),IF(J1041="Saída",-N(I1041),0))</f>
        <v/>
      </c>
      <c r="M1041" s="54">
        <f>IF(B1041="",0,IF(H1041="Previsto",IF(Visao="Realizado + previsto",1,0),1))</f>
        <v/>
      </c>
      <c r="N1041" s="54">
        <f>IF(OR(B1041="",H1041&lt;&gt;"Previsto"),"",IF(B1041&lt;TODAY(),"Atrasado",IF(B1041&lt;=TODAY()+7,"Vence em 7 dias","A vencer")))</f>
        <v/>
      </c>
    </row>
    <row r="1042">
      <c r="B1042" s="51" t="n"/>
      <c r="C1042" s="52" t="n"/>
      <c r="D1042" s="52" t="n"/>
      <c r="E1042" s="52" t="n"/>
      <c r="F1042" s="52" t="n"/>
      <c r="G1042" s="52" t="n"/>
      <c r="H1042" s="52" t="n"/>
      <c r="I1042" s="53" t="n"/>
      <c r="J1042" s="54">
        <f>IF(D1042="","",IFERROR(INDEX(CatTipo,MATCH(D1042,CatNome,0)),"?"))</f>
        <v/>
      </c>
      <c r="K1042" s="54">
        <f>IF(D1042="","",IFERROR(INDEX(CatGrupo,MATCH(D1042,CatNome,0)),"?"))</f>
        <v/>
      </c>
      <c r="L1042" s="55">
        <f>IF(J1042="Entrada",N(I1042),IF(J1042="Saída",-N(I1042),0))</f>
        <v/>
      </c>
      <c r="M1042" s="54">
        <f>IF(B1042="",0,IF(H1042="Previsto",IF(Visao="Realizado + previsto",1,0),1))</f>
        <v/>
      </c>
      <c r="N1042" s="54">
        <f>IF(OR(B1042="",H1042&lt;&gt;"Previsto"),"",IF(B1042&lt;TODAY(),"Atrasado",IF(B1042&lt;=TODAY()+7,"Vence em 7 dias","A vencer")))</f>
        <v/>
      </c>
    </row>
    <row r="1043">
      <c r="B1043" s="51" t="n"/>
      <c r="C1043" s="52" t="n"/>
      <c r="D1043" s="52" t="n"/>
      <c r="E1043" s="52" t="n"/>
      <c r="F1043" s="52" t="n"/>
      <c r="G1043" s="52" t="n"/>
      <c r="H1043" s="52" t="n"/>
      <c r="I1043" s="53" t="n"/>
      <c r="J1043" s="54">
        <f>IF(D1043="","",IFERROR(INDEX(CatTipo,MATCH(D1043,CatNome,0)),"?"))</f>
        <v/>
      </c>
      <c r="K1043" s="54">
        <f>IF(D1043="","",IFERROR(INDEX(CatGrupo,MATCH(D1043,CatNome,0)),"?"))</f>
        <v/>
      </c>
      <c r="L1043" s="55">
        <f>IF(J1043="Entrada",N(I1043),IF(J1043="Saída",-N(I1043),0))</f>
        <v/>
      </c>
      <c r="M1043" s="54">
        <f>IF(B1043="",0,IF(H1043="Previsto",IF(Visao="Realizado + previsto",1,0),1))</f>
        <v/>
      </c>
      <c r="N1043" s="54">
        <f>IF(OR(B1043="",H1043&lt;&gt;"Previsto"),"",IF(B1043&lt;TODAY(),"Atrasado",IF(B1043&lt;=TODAY()+7,"Vence em 7 dias","A vencer")))</f>
        <v/>
      </c>
    </row>
    <row r="1044">
      <c r="B1044" s="51" t="n"/>
      <c r="C1044" s="52" t="n"/>
      <c r="D1044" s="52" t="n"/>
      <c r="E1044" s="52" t="n"/>
      <c r="F1044" s="52" t="n"/>
      <c r="G1044" s="52" t="n"/>
      <c r="H1044" s="52" t="n"/>
      <c r="I1044" s="53" t="n"/>
      <c r="J1044" s="54">
        <f>IF(D1044="","",IFERROR(INDEX(CatTipo,MATCH(D1044,CatNome,0)),"?"))</f>
        <v/>
      </c>
      <c r="K1044" s="54">
        <f>IF(D1044="","",IFERROR(INDEX(CatGrupo,MATCH(D1044,CatNome,0)),"?"))</f>
        <v/>
      </c>
      <c r="L1044" s="55">
        <f>IF(J1044="Entrada",N(I1044),IF(J1044="Saída",-N(I1044),0))</f>
        <v/>
      </c>
      <c r="M1044" s="54">
        <f>IF(B1044="",0,IF(H1044="Previsto",IF(Visao="Realizado + previsto",1,0),1))</f>
        <v/>
      </c>
      <c r="N1044" s="54">
        <f>IF(OR(B1044="",H1044&lt;&gt;"Previsto"),"",IF(B1044&lt;TODAY(),"Atrasado",IF(B1044&lt;=TODAY()+7,"Vence em 7 dias","A vencer")))</f>
        <v/>
      </c>
    </row>
    <row r="1045">
      <c r="B1045" s="51" t="n"/>
      <c r="C1045" s="52" t="n"/>
      <c r="D1045" s="52" t="n"/>
      <c r="E1045" s="52" t="n"/>
      <c r="F1045" s="52" t="n"/>
      <c r="G1045" s="52" t="n"/>
      <c r="H1045" s="52" t="n"/>
      <c r="I1045" s="53" t="n"/>
      <c r="J1045" s="54">
        <f>IF(D1045="","",IFERROR(INDEX(CatTipo,MATCH(D1045,CatNome,0)),"?"))</f>
        <v/>
      </c>
      <c r="K1045" s="54">
        <f>IF(D1045="","",IFERROR(INDEX(CatGrupo,MATCH(D1045,CatNome,0)),"?"))</f>
        <v/>
      </c>
      <c r="L1045" s="55">
        <f>IF(J1045="Entrada",N(I1045),IF(J1045="Saída",-N(I1045),0))</f>
        <v/>
      </c>
      <c r="M1045" s="54">
        <f>IF(B1045="",0,IF(H1045="Previsto",IF(Visao="Realizado + previsto",1,0),1))</f>
        <v/>
      </c>
      <c r="N1045" s="54">
        <f>IF(OR(B1045="",H1045&lt;&gt;"Previsto"),"",IF(B1045&lt;TODAY(),"Atrasado",IF(B1045&lt;=TODAY()+7,"Vence em 7 dias","A vencer")))</f>
        <v/>
      </c>
    </row>
    <row r="1046">
      <c r="B1046" s="51" t="n"/>
      <c r="C1046" s="52" t="n"/>
      <c r="D1046" s="52" t="n"/>
      <c r="E1046" s="52" t="n"/>
      <c r="F1046" s="52" t="n"/>
      <c r="G1046" s="52" t="n"/>
      <c r="H1046" s="52" t="n"/>
      <c r="I1046" s="53" t="n"/>
      <c r="J1046" s="54">
        <f>IF(D1046="","",IFERROR(INDEX(CatTipo,MATCH(D1046,CatNome,0)),"?"))</f>
        <v/>
      </c>
      <c r="K1046" s="54">
        <f>IF(D1046="","",IFERROR(INDEX(CatGrupo,MATCH(D1046,CatNome,0)),"?"))</f>
        <v/>
      </c>
      <c r="L1046" s="55">
        <f>IF(J1046="Entrada",N(I1046),IF(J1046="Saída",-N(I1046),0))</f>
        <v/>
      </c>
      <c r="M1046" s="54">
        <f>IF(B1046="",0,IF(H1046="Previsto",IF(Visao="Realizado + previsto",1,0),1))</f>
        <v/>
      </c>
      <c r="N1046" s="54">
        <f>IF(OR(B1046="",H1046&lt;&gt;"Previsto"),"",IF(B1046&lt;TODAY(),"Atrasado",IF(B1046&lt;=TODAY()+7,"Vence em 7 dias","A vencer")))</f>
        <v/>
      </c>
    </row>
    <row r="1047">
      <c r="B1047" s="51" t="n"/>
      <c r="C1047" s="52" t="n"/>
      <c r="D1047" s="52" t="n"/>
      <c r="E1047" s="52" t="n"/>
      <c r="F1047" s="52" t="n"/>
      <c r="G1047" s="52" t="n"/>
      <c r="H1047" s="52" t="n"/>
      <c r="I1047" s="53" t="n"/>
      <c r="J1047" s="54">
        <f>IF(D1047="","",IFERROR(INDEX(CatTipo,MATCH(D1047,CatNome,0)),"?"))</f>
        <v/>
      </c>
      <c r="K1047" s="54">
        <f>IF(D1047="","",IFERROR(INDEX(CatGrupo,MATCH(D1047,CatNome,0)),"?"))</f>
        <v/>
      </c>
      <c r="L1047" s="55">
        <f>IF(J1047="Entrada",N(I1047),IF(J1047="Saída",-N(I1047),0))</f>
        <v/>
      </c>
      <c r="M1047" s="54">
        <f>IF(B1047="",0,IF(H1047="Previsto",IF(Visao="Realizado + previsto",1,0),1))</f>
        <v/>
      </c>
      <c r="N1047" s="54">
        <f>IF(OR(B1047="",H1047&lt;&gt;"Previsto"),"",IF(B1047&lt;TODAY(),"Atrasado",IF(B1047&lt;=TODAY()+7,"Vence em 7 dias","A vencer")))</f>
        <v/>
      </c>
    </row>
    <row r="1048">
      <c r="B1048" s="51" t="n"/>
      <c r="C1048" s="52" t="n"/>
      <c r="D1048" s="52" t="n"/>
      <c r="E1048" s="52" t="n"/>
      <c r="F1048" s="52" t="n"/>
      <c r="G1048" s="52" t="n"/>
      <c r="H1048" s="52" t="n"/>
      <c r="I1048" s="53" t="n"/>
      <c r="J1048" s="54">
        <f>IF(D1048="","",IFERROR(INDEX(CatTipo,MATCH(D1048,CatNome,0)),"?"))</f>
        <v/>
      </c>
      <c r="K1048" s="54">
        <f>IF(D1048="","",IFERROR(INDEX(CatGrupo,MATCH(D1048,CatNome,0)),"?"))</f>
        <v/>
      </c>
      <c r="L1048" s="55">
        <f>IF(J1048="Entrada",N(I1048),IF(J1048="Saída",-N(I1048),0))</f>
        <v/>
      </c>
      <c r="M1048" s="54">
        <f>IF(B1048="",0,IF(H1048="Previsto",IF(Visao="Realizado + previsto",1,0),1))</f>
        <v/>
      </c>
      <c r="N1048" s="54">
        <f>IF(OR(B1048="",H1048&lt;&gt;"Previsto"),"",IF(B1048&lt;TODAY(),"Atrasado",IF(B1048&lt;=TODAY()+7,"Vence em 7 dias","A vencer")))</f>
        <v/>
      </c>
    </row>
    <row r="1049">
      <c r="B1049" s="51" t="n"/>
      <c r="C1049" s="52" t="n"/>
      <c r="D1049" s="52" t="n"/>
      <c r="E1049" s="52" t="n"/>
      <c r="F1049" s="52" t="n"/>
      <c r="G1049" s="52" t="n"/>
      <c r="H1049" s="52" t="n"/>
      <c r="I1049" s="53" t="n"/>
      <c r="J1049" s="54">
        <f>IF(D1049="","",IFERROR(INDEX(CatTipo,MATCH(D1049,CatNome,0)),"?"))</f>
        <v/>
      </c>
      <c r="K1049" s="54">
        <f>IF(D1049="","",IFERROR(INDEX(CatGrupo,MATCH(D1049,CatNome,0)),"?"))</f>
        <v/>
      </c>
      <c r="L1049" s="55">
        <f>IF(J1049="Entrada",N(I1049),IF(J1049="Saída",-N(I1049),0))</f>
        <v/>
      </c>
      <c r="M1049" s="54">
        <f>IF(B1049="",0,IF(H1049="Previsto",IF(Visao="Realizado + previsto",1,0),1))</f>
        <v/>
      </c>
      <c r="N1049" s="54">
        <f>IF(OR(B1049="",H1049&lt;&gt;"Previsto"),"",IF(B1049&lt;TODAY(),"Atrasado",IF(B1049&lt;=TODAY()+7,"Vence em 7 dias","A vencer")))</f>
        <v/>
      </c>
    </row>
    <row r="1050">
      <c r="B1050" s="51" t="n"/>
      <c r="C1050" s="52" t="n"/>
      <c r="D1050" s="52" t="n"/>
      <c r="E1050" s="52" t="n"/>
      <c r="F1050" s="52" t="n"/>
      <c r="G1050" s="52" t="n"/>
      <c r="H1050" s="52" t="n"/>
      <c r="I1050" s="53" t="n"/>
      <c r="J1050" s="54">
        <f>IF(D1050="","",IFERROR(INDEX(CatTipo,MATCH(D1050,CatNome,0)),"?"))</f>
        <v/>
      </c>
      <c r="K1050" s="54">
        <f>IF(D1050="","",IFERROR(INDEX(CatGrupo,MATCH(D1050,CatNome,0)),"?"))</f>
        <v/>
      </c>
      <c r="L1050" s="55">
        <f>IF(J1050="Entrada",N(I1050),IF(J1050="Saída",-N(I1050),0))</f>
        <v/>
      </c>
      <c r="M1050" s="54">
        <f>IF(B1050="",0,IF(H1050="Previsto",IF(Visao="Realizado + previsto",1,0),1))</f>
        <v/>
      </c>
      <c r="N1050" s="54">
        <f>IF(OR(B1050="",H1050&lt;&gt;"Previsto"),"",IF(B1050&lt;TODAY(),"Atrasado",IF(B1050&lt;=TODAY()+7,"Vence em 7 dias","A vencer")))</f>
        <v/>
      </c>
    </row>
    <row r="1051">
      <c r="B1051" s="51" t="n"/>
      <c r="C1051" s="52" t="n"/>
      <c r="D1051" s="52" t="n"/>
      <c r="E1051" s="52" t="n"/>
      <c r="F1051" s="52" t="n"/>
      <c r="G1051" s="52" t="n"/>
      <c r="H1051" s="52" t="n"/>
      <c r="I1051" s="53" t="n"/>
      <c r="J1051" s="54">
        <f>IF(D1051="","",IFERROR(INDEX(CatTipo,MATCH(D1051,CatNome,0)),"?"))</f>
        <v/>
      </c>
      <c r="K1051" s="54">
        <f>IF(D1051="","",IFERROR(INDEX(CatGrupo,MATCH(D1051,CatNome,0)),"?"))</f>
        <v/>
      </c>
      <c r="L1051" s="55">
        <f>IF(J1051="Entrada",N(I1051),IF(J1051="Saída",-N(I1051),0))</f>
        <v/>
      </c>
      <c r="M1051" s="54">
        <f>IF(B1051="",0,IF(H1051="Previsto",IF(Visao="Realizado + previsto",1,0),1))</f>
        <v/>
      </c>
      <c r="N1051" s="54">
        <f>IF(OR(B1051="",H1051&lt;&gt;"Previsto"),"",IF(B1051&lt;TODAY(),"Atrasado",IF(B1051&lt;=TODAY()+7,"Vence em 7 dias","A vencer")))</f>
        <v/>
      </c>
    </row>
    <row r="1052">
      <c r="B1052" s="51" t="n"/>
      <c r="C1052" s="52" t="n"/>
      <c r="D1052" s="52" t="n"/>
      <c r="E1052" s="52" t="n"/>
      <c r="F1052" s="52" t="n"/>
      <c r="G1052" s="52" t="n"/>
      <c r="H1052" s="52" t="n"/>
      <c r="I1052" s="53" t="n"/>
      <c r="J1052" s="54">
        <f>IF(D1052="","",IFERROR(INDEX(CatTipo,MATCH(D1052,CatNome,0)),"?"))</f>
        <v/>
      </c>
      <c r="K1052" s="54">
        <f>IF(D1052="","",IFERROR(INDEX(CatGrupo,MATCH(D1052,CatNome,0)),"?"))</f>
        <v/>
      </c>
      <c r="L1052" s="55">
        <f>IF(J1052="Entrada",N(I1052),IF(J1052="Saída",-N(I1052),0))</f>
        <v/>
      </c>
      <c r="M1052" s="54">
        <f>IF(B1052="",0,IF(H1052="Previsto",IF(Visao="Realizado + previsto",1,0),1))</f>
        <v/>
      </c>
      <c r="N1052" s="54">
        <f>IF(OR(B1052="",H1052&lt;&gt;"Previsto"),"",IF(B1052&lt;TODAY(),"Atrasado",IF(B1052&lt;=TODAY()+7,"Vence em 7 dias","A vencer")))</f>
        <v/>
      </c>
    </row>
    <row r="1053">
      <c r="B1053" s="51" t="n"/>
      <c r="C1053" s="52" t="n"/>
      <c r="D1053" s="52" t="n"/>
      <c r="E1053" s="52" t="n"/>
      <c r="F1053" s="52" t="n"/>
      <c r="G1053" s="52" t="n"/>
      <c r="H1053" s="52" t="n"/>
      <c r="I1053" s="53" t="n"/>
      <c r="J1053" s="54">
        <f>IF(D1053="","",IFERROR(INDEX(CatTipo,MATCH(D1053,CatNome,0)),"?"))</f>
        <v/>
      </c>
      <c r="K1053" s="54">
        <f>IF(D1053="","",IFERROR(INDEX(CatGrupo,MATCH(D1053,CatNome,0)),"?"))</f>
        <v/>
      </c>
      <c r="L1053" s="55">
        <f>IF(J1053="Entrada",N(I1053),IF(J1053="Saída",-N(I1053),0))</f>
        <v/>
      </c>
      <c r="M1053" s="54">
        <f>IF(B1053="",0,IF(H1053="Previsto",IF(Visao="Realizado + previsto",1,0),1))</f>
        <v/>
      </c>
      <c r="N1053" s="54">
        <f>IF(OR(B1053="",H1053&lt;&gt;"Previsto"),"",IF(B1053&lt;TODAY(),"Atrasado",IF(B1053&lt;=TODAY()+7,"Vence em 7 dias","A vencer")))</f>
        <v/>
      </c>
    </row>
    <row r="1054">
      <c r="B1054" s="51" t="n"/>
      <c r="C1054" s="52" t="n"/>
      <c r="D1054" s="52" t="n"/>
      <c r="E1054" s="52" t="n"/>
      <c r="F1054" s="52" t="n"/>
      <c r="G1054" s="52" t="n"/>
      <c r="H1054" s="52" t="n"/>
      <c r="I1054" s="53" t="n"/>
      <c r="J1054" s="54">
        <f>IF(D1054="","",IFERROR(INDEX(CatTipo,MATCH(D1054,CatNome,0)),"?"))</f>
        <v/>
      </c>
      <c r="K1054" s="54">
        <f>IF(D1054="","",IFERROR(INDEX(CatGrupo,MATCH(D1054,CatNome,0)),"?"))</f>
        <v/>
      </c>
      <c r="L1054" s="55">
        <f>IF(J1054="Entrada",N(I1054),IF(J1054="Saída",-N(I1054),0))</f>
        <v/>
      </c>
      <c r="M1054" s="54">
        <f>IF(B1054="",0,IF(H1054="Previsto",IF(Visao="Realizado + previsto",1,0),1))</f>
        <v/>
      </c>
      <c r="N1054" s="54">
        <f>IF(OR(B1054="",H1054&lt;&gt;"Previsto"),"",IF(B1054&lt;TODAY(),"Atrasado",IF(B1054&lt;=TODAY()+7,"Vence em 7 dias","A vencer")))</f>
        <v/>
      </c>
    </row>
    <row r="1055">
      <c r="B1055" s="51" t="n"/>
      <c r="C1055" s="52" t="n"/>
      <c r="D1055" s="52" t="n"/>
      <c r="E1055" s="52" t="n"/>
      <c r="F1055" s="52" t="n"/>
      <c r="G1055" s="52" t="n"/>
      <c r="H1055" s="52" t="n"/>
      <c r="I1055" s="53" t="n"/>
      <c r="J1055" s="54">
        <f>IF(D1055="","",IFERROR(INDEX(CatTipo,MATCH(D1055,CatNome,0)),"?"))</f>
        <v/>
      </c>
      <c r="K1055" s="54">
        <f>IF(D1055="","",IFERROR(INDEX(CatGrupo,MATCH(D1055,CatNome,0)),"?"))</f>
        <v/>
      </c>
      <c r="L1055" s="55">
        <f>IF(J1055="Entrada",N(I1055),IF(J1055="Saída",-N(I1055),0))</f>
        <v/>
      </c>
      <c r="M1055" s="54">
        <f>IF(B1055="",0,IF(H1055="Previsto",IF(Visao="Realizado + previsto",1,0),1))</f>
        <v/>
      </c>
      <c r="N1055" s="54">
        <f>IF(OR(B1055="",H1055&lt;&gt;"Previsto"),"",IF(B1055&lt;TODAY(),"Atrasado",IF(B1055&lt;=TODAY()+7,"Vence em 7 dias","A vencer")))</f>
        <v/>
      </c>
    </row>
    <row r="1056">
      <c r="B1056" s="51" t="n"/>
      <c r="C1056" s="52" t="n"/>
      <c r="D1056" s="52" t="n"/>
      <c r="E1056" s="52" t="n"/>
      <c r="F1056" s="52" t="n"/>
      <c r="G1056" s="52" t="n"/>
      <c r="H1056" s="52" t="n"/>
      <c r="I1056" s="53" t="n"/>
      <c r="J1056" s="54">
        <f>IF(D1056="","",IFERROR(INDEX(CatTipo,MATCH(D1056,CatNome,0)),"?"))</f>
        <v/>
      </c>
      <c r="K1056" s="54">
        <f>IF(D1056="","",IFERROR(INDEX(CatGrupo,MATCH(D1056,CatNome,0)),"?"))</f>
        <v/>
      </c>
      <c r="L1056" s="55">
        <f>IF(J1056="Entrada",N(I1056),IF(J1056="Saída",-N(I1056),0))</f>
        <v/>
      </c>
      <c r="M1056" s="54">
        <f>IF(B1056="",0,IF(H1056="Previsto",IF(Visao="Realizado + previsto",1,0),1))</f>
        <v/>
      </c>
      <c r="N1056" s="54">
        <f>IF(OR(B1056="",H1056&lt;&gt;"Previsto"),"",IF(B1056&lt;TODAY(),"Atrasado",IF(B1056&lt;=TODAY()+7,"Vence em 7 dias","A vencer")))</f>
        <v/>
      </c>
    </row>
    <row r="1057">
      <c r="B1057" s="51" t="n"/>
      <c r="C1057" s="52" t="n"/>
      <c r="D1057" s="52" t="n"/>
      <c r="E1057" s="52" t="n"/>
      <c r="F1057" s="52" t="n"/>
      <c r="G1057" s="52" t="n"/>
      <c r="H1057" s="52" t="n"/>
      <c r="I1057" s="53" t="n"/>
      <c r="J1057" s="54">
        <f>IF(D1057="","",IFERROR(INDEX(CatTipo,MATCH(D1057,CatNome,0)),"?"))</f>
        <v/>
      </c>
      <c r="K1057" s="54">
        <f>IF(D1057="","",IFERROR(INDEX(CatGrupo,MATCH(D1057,CatNome,0)),"?"))</f>
        <v/>
      </c>
      <c r="L1057" s="55">
        <f>IF(J1057="Entrada",N(I1057),IF(J1057="Saída",-N(I1057),0))</f>
        <v/>
      </c>
      <c r="M1057" s="54">
        <f>IF(B1057="",0,IF(H1057="Previsto",IF(Visao="Realizado + previsto",1,0),1))</f>
        <v/>
      </c>
      <c r="N1057" s="54">
        <f>IF(OR(B1057="",H1057&lt;&gt;"Previsto"),"",IF(B1057&lt;TODAY(),"Atrasado",IF(B1057&lt;=TODAY()+7,"Vence em 7 dias","A vencer")))</f>
        <v/>
      </c>
    </row>
    <row r="1058">
      <c r="B1058" s="51" t="n"/>
      <c r="C1058" s="52" t="n"/>
      <c r="D1058" s="52" t="n"/>
      <c r="E1058" s="52" t="n"/>
      <c r="F1058" s="52" t="n"/>
      <c r="G1058" s="52" t="n"/>
      <c r="H1058" s="52" t="n"/>
      <c r="I1058" s="53" t="n"/>
      <c r="J1058" s="54">
        <f>IF(D1058="","",IFERROR(INDEX(CatTipo,MATCH(D1058,CatNome,0)),"?"))</f>
        <v/>
      </c>
      <c r="K1058" s="54">
        <f>IF(D1058="","",IFERROR(INDEX(CatGrupo,MATCH(D1058,CatNome,0)),"?"))</f>
        <v/>
      </c>
      <c r="L1058" s="55">
        <f>IF(J1058="Entrada",N(I1058),IF(J1058="Saída",-N(I1058),0))</f>
        <v/>
      </c>
      <c r="M1058" s="54">
        <f>IF(B1058="",0,IF(H1058="Previsto",IF(Visao="Realizado + previsto",1,0),1))</f>
        <v/>
      </c>
      <c r="N1058" s="54">
        <f>IF(OR(B1058="",H1058&lt;&gt;"Previsto"),"",IF(B1058&lt;TODAY(),"Atrasado",IF(B1058&lt;=TODAY()+7,"Vence em 7 dias","A vencer")))</f>
        <v/>
      </c>
    </row>
    <row r="1059">
      <c r="B1059" s="51" t="n"/>
      <c r="C1059" s="52" t="n"/>
      <c r="D1059" s="52" t="n"/>
      <c r="E1059" s="52" t="n"/>
      <c r="F1059" s="52" t="n"/>
      <c r="G1059" s="52" t="n"/>
      <c r="H1059" s="52" t="n"/>
      <c r="I1059" s="53" t="n"/>
      <c r="J1059" s="54">
        <f>IF(D1059="","",IFERROR(INDEX(CatTipo,MATCH(D1059,CatNome,0)),"?"))</f>
        <v/>
      </c>
      <c r="K1059" s="54">
        <f>IF(D1059="","",IFERROR(INDEX(CatGrupo,MATCH(D1059,CatNome,0)),"?"))</f>
        <v/>
      </c>
      <c r="L1059" s="55">
        <f>IF(J1059="Entrada",N(I1059),IF(J1059="Saída",-N(I1059),0))</f>
        <v/>
      </c>
      <c r="M1059" s="54">
        <f>IF(B1059="",0,IF(H1059="Previsto",IF(Visao="Realizado + previsto",1,0),1))</f>
        <v/>
      </c>
      <c r="N1059" s="54">
        <f>IF(OR(B1059="",H1059&lt;&gt;"Previsto"),"",IF(B1059&lt;TODAY(),"Atrasado",IF(B1059&lt;=TODAY()+7,"Vence em 7 dias","A vencer")))</f>
        <v/>
      </c>
    </row>
    <row r="1060">
      <c r="B1060" s="51" t="n"/>
      <c r="C1060" s="52" t="n"/>
      <c r="D1060" s="52" t="n"/>
      <c r="E1060" s="52" t="n"/>
      <c r="F1060" s="52" t="n"/>
      <c r="G1060" s="52" t="n"/>
      <c r="H1060" s="52" t="n"/>
      <c r="I1060" s="53" t="n"/>
      <c r="J1060" s="54">
        <f>IF(D1060="","",IFERROR(INDEX(CatTipo,MATCH(D1060,CatNome,0)),"?"))</f>
        <v/>
      </c>
      <c r="K1060" s="54">
        <f>IF(D1060="","",IFERROR(INDEX(CatGrupo,MATCH(D1060,CatNome,0)),"?"))</f>
        <v/>
      </c>
      <c r="L1060" s="55">
        <f>IF(J1060="Entrada",N(I1060),IF(J1060="Saída",-N(I1060),0))</f>
        <v/>
      </c>
      <c r="M1060" s="54">
        <f>IF(B1060="",0,IF(H1060="Previsto",IF(Visao="Realizado + previsto",1,0),1))</f>
        <v/>
      </c>
      <c r="N1060" s="54">
        <f>IF(OR(B1060="",H1060&lt;&gt;"Previsto"),"",IF(B1060&lt;TODAY(),"Atrasado",IF(B1060&lt;=TODAY()+7,"Vence em 7 dias","A vencer")))</f>
        <v/>
      </c>
    </row>
    <row r="1061">
      <c r="B1061" s="51" t="n"/>
      <c r="C1061" s="52" t="n"/>
      <c r="D1061" s="52" t="n"/>
      <c r="E1061" s="52" t="n"/>
      <c r="F1061" s="52" t="n"/>
      <c r="G1061" s="52" t="n"/>
      <c r="H1061" s="52" t="n"/>
      <c r="I1061" s="53" t="n"/>
      <c r="J1061" s="54">
        <f>IF(D1061="","",IFERROR(INDEX(CatTipo,MATCH(D1061,CatNome,0)),"?"))</f>
        <v/>
      </c>
      <c r="K1061" s="54">
        <f>IF(D1061="","",IFERROR(INDEX(CatGrupo,MATCH(D1061,CatNome,0)),"?"))</f>
        <v/>
      </c>
      <c r="L1061" s="55">
        <f>IF(J1061="Entrada",N(I1061),IF(J1061="Saída",-N(I1061),0))</f>
        <v/>
      </c>
      <c r="M1061" s="54">
        <f>IF(B1061="",0,IF(H1061="Previsto",IF(Visao="Realizado + previsto",1,0),1))</f>
        <v/>
      </c>
      <c r="N1061" s="54">
        <f>IF(OR(B1061="",H1061&lt;&gt;"Previsto"),"",IF(B1061&lt;TODAY(),"Atrasado",IF(B1061&lt;=TODAY()+7,"Vence em 7 dias","A vencer")))</f>
        <v/>
      </c>
    </row>
    <row r="1062">
      <c r="B1062" s="51" t="n"/>
      <c r="C1062" s="52" t="n"/>
      <c r="D1062" s="52" t="n"/>
      <c r="E1062" s="52" t="n"/>
      <c r="F1062" s="52" t="n"/>
      <c r="G1062" s="52" t="n"/>
      <c r="H1062" s="52" t="n"/>
      <c r="I1062" s="53" t="n"/>
      <c r="J1062" s="54">
        <f>IF(D1062="","",IFERROR(INDEX(CatTipo,MATCH(D1062,CatNome,0)),"?"))</f>
        <v/>
      </c>
      <c r="K1062" s="54">
        <f>IF(D1062="","",IFERROR(INDEX(CatGrupo,MATCH(D1062,CatNome,0)),"?"))</f>
        <v/>
      </c>
      <c r="L1062" s="55">
        <f>IF(J1062="Entrada",N(I1062),IF(J1062="Saída",-N(I1062),0))</f>
        <v/>
      </c>
      <c r="M1062" s="54">
        <f>IF(B1062="",0,IF(H1062="Previsto",IF(Visao="Realizado + previsto",1,0),1))</f>
        <v/>
      </c>
      <c r="N1062" s="54">
        <f>IF(OR(B1062="",H1062&lt;&gt;"Previsto"),"",IF(B1062&lt;TODAY(),"Atrasado",IF(B1062&lt;=TODAY()+7,"Vence em 7 dias","A vencer")))</f>
        <v/>
      </c>
    </row>
    <row r="1063">
      <c r="B1063" s="51" t="n"/>
      <c r="C1063" s="52" t="n"/>
      <c r="D1063" s="52" t="n"/>
      <c r="E1063" s="52" t="n"/>
      <c r="F1063" s="52" t="n"/>
      <c r="G1063" s="52" t="n"/>
      <c r="H1063" s="52" t="n"/>
      <c r="I1063" s="53" t="n"/>
      <c r="J1063" s="54">
        <f>IF(D1063="","",IFERROR(INDEX(CatTipo,MATCH(D1063,CatNome,0)),"?"))</f>
        <v/>
      </c>
      <c r="K1063" s="54">
        <f>IF(D1063="","",IFERROR(INDEX(CatGrupo,MATCH(D1063,CatNome,0)),"?"))</f>
        <v/>
      </c>
      <c r="L1063" s="55">
        <f>IF(J1063="Entrada",N(I1063),IF(J1063="Saída",-N(I1063),0))</f>
        <v/>
      </c>
      <c r="M1063" s="54">
        <f>IF(B1063="",0,IF(H1063="Previsto",IF(Visao="Realizado + previsto",1,0),1))</f>
        <v/>
      </c>
      <c r="N1063" s="54">
        <f>IF(OR(B1063="",H1063&lt;&gt;"Previsto"),"",IF(B1063&lt;TODAY(),"Atrasado",IF(B1063&lt;=TODAY()+7,"Vence em 7 dias","A vencer")))</f>
        <v/>
      </c>
    </row>
    <row r="1064">
      <c r="B1064" s="51" t="n"/>
      <c r="C1064" s="52" t="n"/>
      <c r="D1064" s="52" t="n"/>
      <c r="E1064" s="52" t="n"/>
      <c r="F1064" s="52" t="n"/>
      <c r="G1064" s="52" t="n"/>
      <c r="H1064" s="52" t="n"/>
      <c r="I1064" s="53" t="n"/>
      <c r="J1064" s="54">
        <f>IF(D1064="","",IFERROR(INDEX(CatTipo,MATCH(D1064,CatNome,0)),"?"))</f>
        <v/>
      </c>
      <c r="K1064" s="54">
        <f>IF(D1064="","",IFERROR(INDEX(CatGrupo,MATCH(D1064,CatNome,0)),"?"))</f>
        <v/>
      </c>
      <c r="L1064" s="55">
        <f>IF(J1064="Entrada",N(I1064),IF(J1064="Saída",-N(I1064),0))</f>
        <v/>
      </c>
      <c r="M1064" s="54">
        <f>IF(B1064="",0,IF(H1064="Previsto",IF(Visao="Realizado + previsto",1,0),1))</f>
        <v/>
      </c>
      <c r="N1064" s="54">
        <f>IF(OR(B1064="",H1064&lt;&gt;"Previsto"),"",IF(B1064&lt;TODAY(),"Atrasado",IF(B1064&lt;=TODAY()+7,"Vence em 7 dias","A vencer")))</f>
        <v/>
      </c>
    </row>
    <row r="1065">
      <c r="B1065" s="51" t="n"/>
      <c r="C1065" s="52" t="n"/>
      <c r="D1065" s="52" t="n"/>
      <c r="E1065" s="52" t="n"/>
      <c r="F1065" s="52" t="n"/>
      <c r="G1065" s="52" t="n"/>
      <c r="H1065" s="52" t="n"/>
      <c r="I1065" s="53" t="n"/>
      <c r="J1065" s="54">
        <f>IF(D1065="","",IFERROR(INDEX(CatTipo,MATCH(D1065,CatNome,0)),"?"))</f>
        <v/>
      </c>
      <c r="K1065" s="54">
        <f>IF(D1065="","",IFERROR(INDEX(CatGrupo,MATCH(D1065,CatNome,0)),"?"))</f>
        <v/>
      </c>
      <c r="L1065" s="55">
        <f>IF(J1065="Entrada",N(I1065),IF(J1065="Saída",-N(I1065),0))</f>
        <v/>
      </c>
      <c r="M1065" s="54">
        <f>IF(B1065="",0,IF(H1065="Previsto",IF(Visao="Realizado + previsto",1,0),1))</f>
        <v/>
      </c>
      <c r="N1065" s="54">
        <f>IF(OR(B1065="",H1065&lt;&gt;"Previsto"),"",IF(B1065&lt;TODAY(),"Atrasado",IF(B1065&lt;=TODAY()+7,"Vence em 7 dias","A vencer")))</f>
        <v/>
      </c>
    </row>
    <row r="1066">
      <c r="B1066" s="51" t="n"/>
      <c r="C1066" s="52" t="n"/>
      <c r="D1066" s="52" t="n"/>
      <c r="E1066" s="52" t="n"/>
      <c r="F1066" s="52" t="n"/>
      <c r="G1066" s="52" t="n"/>
      <c r="H1066" s="52" t="n"/>
      <c r="I1066" s="53" t="n"/>
      <c r="J1066" s="54">
        <f>IF(D1066="","",IFERROR(INDEX(CatTipo,MATCH(D1066,CatNome,0)),"?"))</f>
        <v/>
      </c>
      <c r="K1066" s="54">
        <f>IF(D1066="","",IFERROR(INDEX(CatGrupo,MATCH(D1066,CatNome,0)),"?"))</f>
        <v/>
      </c>
      <c r="L1066" s="55">
        <f>IF(J1066="Entrada",N(I1066),IF(J1066="Saída",-N(I1066),0))</f>
        <v/>
      </c>
      <c r="M1066" s="54">
        <f>IF(B1066="",0,IF(H1066="Previsto",IF(Visao="Realizado + previsto",1,0),1))</f>
        <v/>
      </c>
      <c r="N1066" s="54">
        <f>IF(OR(B1066="",H1066&lt;&gt;"Previsto"),"",IF(B1066&lt;TODAY(),"Atrasado",IF(B1066&lt;=TODAY()+7,"Vence em 7 dias","A vencer")))</f>
        <v/>
      </c>
    </row>
    <row r="1067">
      <c r="B1067" s="51" t="n"/>
      <c r="C1067" s="52" t="n"/>
      <c r="D1067" s="52" t="n"/>
      <c r="E1067" s="52" t="n"/>
      <c r="F1067" s="52" t="n"/>
      <c r="G1067" s="52" t="n"/>
      <c r="H1067" s="52" t="n"/>
      <c r="I1067" s="53" t="n"/>
      <c r="J1067" s="54">
        <f>IF(D1067="","",IFERROR(INDEX(CatTipo,MATCH(D1067,CatNome,0)),"?"))</f>
        <v/>
      </c>
      <c r="K1067" s="54">
        <f>IF(D1067="","",IFERROR(INDEX(CatGrupo,MATCH(D1067,CatNome,0)),"?"))</f>
        <v/>
      </c>
      <c r="L1067" s="55">
        <f>IF(J1067="Entrada",N(I1067),IF(J1067="Saída",-N(I1067),0))</f>
        <v/>
      </c>
      <c r="M1067" s="54">
        <f>IF(B1067="",0,IF(H1067="Previsto",IF(Visao="Realizado + previsto",1,0),1))</f>
        <v/>
      </c>
      <c r="N1067" s="54">
        <f>IF(OR(B1067="",H1067&lt;&gt;"Previsto"),"",IF(B1067&lt;TODAY(),"Atrasado",IF(B1067&lt;=TODAY()+7,"Vence em 7 dias","A vencer")))</f>
        <v/>
      </c>
    </row>
    <row r="1068">
      <c r="B1068" s="51" t="n"/>
      <c r="C1068" s="52" t="n"/>
      <c r="D1068" s="52" t="n"/>
      <c r="E1068" s="52" t="n"/>
      <c r="F1068" s="52" t="n"/>
      <c r="G1068" s="52" t="n"/>
      <c r="H1068" s="52" t="n"/>
      <c r="I1068" s="53" t="n"/>
      <c r="J1068" s="54">
        <f>IF(D1068="","",IFERROR(INDEX(CatTipo,MATCH(D1068,CatNome,0)),"?"))</f>
        <v/>
      </c>
      <c r="K1068" s="54">
        <f>IF(D1068="","",IFERROR(INDEX(CatGrupo,MATCH(D1068,CatNome,0)),"?"))</f>
        <v/>
      </c>
      <c r="L1068" s="55">
        <f>IF(J1068="Entrada",N(I1068),IF(J1068="Saída",-N(I1068),0))</f>
        <v/>
      </c>
      <c r="M1068" s="54">
        <f>IF(B1068="",0,IF(H1068="Previsto",IF(Visao="Realizado + previsto",1,0),1))</f>
        <v/>
      </c>
      <c r="N1068" s="54">
        <f>IF(OR(B1068="",H1068&lt;&gt;"Previsto"),"",IF(B1068&lt;TODAY(),"Atrasado",IF(B1068&lt;=TODAY()+7,"Vence em 7 dias","A vencer")))</f>
        <v/>
      </c>
    </row>
    <row r="1069">
      <c r="B1069" s="51" t="n"/>
      <c r="C1069" s="52" t="n"/>
      <c r="D1069" s="52" t="n"/>
      <c r="E1069" s="52" t="n"/>
      <c r="F1069" s="52" t="n"/>
      <c r="G1069" s="52" t="n"/>
      <c r="H1069" s="52" t="n"/>
      <c r="I1069" s="53" t="n"/>
      <c r="J1069" s="54">
        <f>IF(D1069="","",IFERROR(INDEX(CatTipo,MATCH(D1069,CatNome,0)),"?"))</f>
        <v/>
      </c>
      <c r="K1069" s="54">
        <f>IF(D1069="","",IFERROR(INDEX(CatGrupo,MATCH(D1069,CatNome,0)),"?"))</f>
        <v/>
      </c>
      <c r="L1069" s="55">
        <f>IF(J1069="Entrada",N(I1069),IF(J1069="Saída",-N(I1069),0))</f>
        <v/>
      </c>
      <c r="M1069" s="54">
        <f>IF(B1069="",0,IF(H1069="Previsto",IF(Visao="Realizado + previsto",1,0),1))</f>
        <v/>
      </c>
      <c r="N1069" s="54">
        <f>IF(OR(B1069="",H1069&lt;&gt;"Previsto"),"",IF(B1069&lt;TODAY(),"Atrasado",IF(B1069&lt;=TODAY()+7,"Vence em 7 dias","A vencer")))</f>
        <v/>
      </c>
    </row>
    <row r="1070">
      <c r="B1070" s="51" t="n"/>
      <c r="C1070" s="52" t="n"/>
      <c r="D1070" s="52" t="n"/>
      <c r="E1070" s="52" t="n"/>
      <c r="F1070" s="52" t="n"/>
      <c r="G1070" s="52" t="n"/>
      <c r="H1070" s="52" t="n"/>
      <c r="I1070" s="53" t="n"/>
      <c r="J1070" s="54">
        <f>IF(D1070="","",IFERROR(INDEX(CatTipo,MATCH(D1070,CatNome,0)),"?"))</f>
        <v/>
      </c>
      <c r="K1070" s="54">
        <f>IF(D1070="","",IFERROR(INDEX(CatGrupo,MATCH(D1070,CatNome,0)),"?"))</f>
        <v/>
      </c>
      <c r="L1070" s="55">
        <f>IF(J1070="Entrada",N(I1070),IF(J1070="Saída",-N(I1070),0))</f>
        <v/>
      </c>
      <c r="M1070" s="54">
        <f>IF(B1070="",0,IF(H1070="Previsto",IF(Visao="Realizado + previsto",1,0),1))</f>
        <v/>
      </c>
      <c r="N1070" s="54">
        <f>IF(OR(B1070="",H1070&lt;&gt;"Previsto"),"",IF(B1070&lt;TODAY(),"Atrasado",IF(B1070&lt;=TODAY()+7,"Vence em 7 dias","A vencer")))</f>
        <v/>
      </c>
    </row>
    <row r="1071">
      <c r="B1071" s="51" t="n"/>
      <c r="C1071" s="52" t="n"/>
      <c r="D1071" s="52" t="n"/>
      <c r="E1071" s="52" t="n"/>
      <c r="F1071" s="52" t="n"/>
      <c r="G1071" s="52" t="n"/>
      <c r="H1071" s="52" t="n"/>
      <c r="I1071" s="53" t="n"/>
      <c r="J1071" s="54">
        <f>IF(D1071="","",IFERROR(INDEX(CatTipo,MATCH(D1071,CatNome,0)),"?"))</f>
        <v/>
      </c>
      <c r="K1071" s="54">
        <f>IF(D1071="","",IFERROR(INDEX(CatGrupo,MATCH(D1071,CatNome,0)),"?"))</f>
        <v/>
      </c>
      <c r="L1071" s="55">
        <f>IF(J1071="Entrada",N(I1071),IF(J1071="Saída",-N(I1071),0))</f>
        <v/>
      </c>
      <c r="M1071" s="54">
        <f>IF(B1071="",0,IF(H1071="Previsto",IF(Visao="Realizado + previsto",1,0),1))</f>
        <v/>
      </c>
      <c r="N1071" s="54">
        <f>IF(OR(B1071="",H1071&lt;&gt;"Previsto"),"",IF(B1071&lt;TODAY(),"Atrasado",IF(B1071&lt;=TODAY()+7,"Vence em 7 dias","A vencer")))</f>
        <v/>
      </c>
    </row>
    <row r="1072">
      <c r="B1072" s="51" t="n"/>
      <c r="C1072" s="52" t="n"/>
      <c r="D1072" s="52" t="n"/>
      <c r="E1072" s="52" t="n"/>
      <c r="F1072" s="52" t="n"/>
      <c r="G1072" s="52" t="n"/>
      <c r="H1072" s="52" t="n"/>
      <c r="I1072" s="53" t="n"/>
      <c r="J1072" s="54">
        <f>IF(D1072="","",IFERROR(INDEX(CatTipo,MATCH(D1072,CatNome,0)),"?"))</f>
        <v/>
      </c>
      <c r="K1072" s="54">
        <f>IF(D1072="","",IFERROR(INDEX(CatGrupo,MATCH(D1072,CatNome,0)),"?"))</f>
        <v/>
      </c>
      <c r="L1072" s="55">
        <f>IF(J1072="Entrada",N(I1072),IF(J1072="Saída",-N(I1072),0))</f>
        <v/>
      </c>
      <c r="M1072" s="54">
        <f>IF(B1072="",0,IF(H1072="Previsto",IF(Visao="Realizado + previsto",1,0),1))</f>
        <v/>
      </c>
      <c r="N1072" s="54">
        <f>IF(OR(B1072="",H1072&lt;&gt;"Previsto"),"",IF(B1072&lt;TODAY(),"Atrasado",IF(B1072&lt;=TODAY()+7,"Vence em 7 dias","A vencer")))</f>
        <v/>
      </c>
    </row>
    <row r="1073">
      <c r="B1073" s="51" t="n"/>
      <c r="C1073" s="52" t="n"/>
      <c r="D1073" s="52" t="n"/>
      <c r="E1073" s="52" t="n"/>
      <c r="F1073" s="52" t="n"/>
      <c r="G1073" s="52" t="n"/>
      <c r="H1073" s="52" t="n"/>
      <c r="I1073" s="53" t="n"/>
      <c r="J1073" s="54">
        <f>IF(D1073="","",IFERROR(INDEX(CatTipo,MATCH(D1073,CatNome,0)),"?"))</f>
        <v/>
      </c>
      <c r="K1073" s="54">
        <f>IF(D1073="","",IFERROR(INDEX(CatGrupo,MATCH(D1073,CatNome,0)),"?"))</f>
        <v/>
      </c>
      <c r="L1073" s="55">
        <f>IF(J1073="Entrada",N(I1073),IF(J1073="Saída",-N(I1073),0))</f>
        <v/>
      </c>
      <c r="M1073" s="54">
        <f>IF(B1073="",0,IF(H1073="Previsto",IF(Visao="Realizado + previsto",1,0),1))</f>
        <v/>
      </c>
      <c r="N1073" s="54">
        <f>IF(OR(B1073="",H1073&lt;&gt;"Previsto"),"",IF(B1073&lt;TODAY(),"Atrasado",IF(B1073&lt;=TODAY()+7,"Vence em 7 dias","A vencer")))</f>
        <v/>
      </c>
    </row>
    <row r="1074">
      <c r="B1074" s="51" t="n"/>
      <c r="C1074" s="52" t="n"/>
      <c r="D1074" s="52" t="n"/>
      <c r="E1074" s="52" t="n"/>
      <c r="F1074" s="52" t="n"/>
      <c r="G1074" s="52" t="n"/>
      <c r="H1074" s="52" t="n"/>
      <c r="I1074" s="53" t="n"/>
      <c r="J1074" s="54">
        <f>IF(D1074="","",IFERROR(INDEX(CatTipo,MATCH(D1074,CatNome,0)),"?"))</f>
        <v/>
      </c>
      <c r="K1074" s="54">
        <f>IF(D1074="","",IFERROR(INDEX(CatGrupo,MATCH(D1074,CatNome,0)),"?"))</f>
        <v/>
      </c>
      <c r="L1074" s="55">
        <f>IF(J1074="Entrada",N(I1074),IF(J1074="Saída",-N(I1074),0))</f>
        <v/>
      </c>
      <c r="M1074" s="54">
        <f>IF(B1074="",0,IF(H1074="Previsto",IF(Visao="Realizado + previsto",1,0),1))</f>
        <v/>
      </c>
      <c r="N1074" s="54">
        <f>IF(OR(B1074="",H1074&lt;&gt;"Previsto"),"",IF(B1074&lt;TODAY(),"Atrasado",IF(B1074&lt;=TODAY()+7,"Vence em 7 dias","A vencer")))</f>
        <v/>
      </c>
    </row>
    <row r="1075">
      <c r="B1075" s="51" t="n"/>
      <c r="C1075" s="52" t="n"/>
      <c r="D1075" s="52" t="n"/>
      <c r="E1075" s="52" t="n"/>
      <c r="F1075" s="52" t="n"/>
      <c r="G1075" s="52" t="n"/>
      <c r="H1075" s="52" t="n"/>
      <c r="I1075" s="53" t="n"/>
      <c r="J1075" s="54">
        <f>IF(D1075="","",IFERROR(INDEX(CatTipo,MATCH(D1075,CatNome,0)),"?"))</f>
        <v/>
      </c>
      <c r="K1075" s="54">
        <f>IF(D1075="","",IFERROR(INDEX(CatGrupo,MATCH(D1075,CatNome,0)),"?"))</f>
        <v/>
      </c>
      <c r="L1075" s="55">
        <f>IF(J1075="Entrada",N(I1075),IF(J1075="Saída",-N(I1075),0))</f>
        <v/>
      </c>
      <c r="M1075" s="54">
        <f>IF(B1075="",0,IF(H1075="Previsto",IF(Visao="Realizado + previsto",1,0),1))</f>
        <v/>
      </c>
      <c r="N1075" s="54">
        <f>IF(OR(B1075="",H1075&lt;&gt;"Previsto"),"",IF(B1075&lt;TODAY(),"Atrasado",IF(B1075&lt;=TODAY()+7,"Vence em 7 dias","A vencer")))</f>
        <v/>
      </c>
    </row>
    <row r="1076">
      <c r="B1076" s="51" t="n"/>
      <c r="C1076" s="52" t="n"/>
      <c r="D1076" s="52" t="n"/>
      <c r="E1076" s="52" t="n"/>
      <c r="F1076" s="52" t="n"/>
      <c r="G1076" s="52" t="n"/>
      <c r="H1076" s="52" t="n"/>
      <c r="I1076" s="53" t="n"/>
      <c r="J1076" s="54">
        <f>IF(D1076="","",IFERROR(INDEX(CatTipo,MATCH(D1076,CatNome,0)),"?"))</f>
        <v/>
      </c>
      <c r="K1076" s="54">
        <f>IF(D1076="","",IFERROR(INDEX(CatGrupo,MATCH(D1076,CatNome,0)),"?"))</f>
        <v/>
      </c>
      <c r="L1076" s="55">
        <f>IF(J1076="Entrada",N(I1076),IF(J1076="Saída",-N(I1076),0))</f>
        <v/>
      </c>
      <c r="M1076" s="54">
        <f>IF(B1076="",0,IF(H1076="Previsto",IF(Visao="Realizado + previsto",1,0),1))</f>
        <v/>
      </c>
      <c r="N1076" s="54">
        <f>IF(OR(B1076="",H1076&lt;&gt;"Previsto"),"",IF(B1076&lt;TODAY(),"Atrasado",IF(B1076&lt;=TODAY()+7,"Vence em 7 dias","A vencer")))</f>
        <v/>
      </c>
    </row>
    <row r="1077">
      <c r="B1077" s="51" t="n"/>
      <c r="C1077" s="52" t="n"/>
      <c r="D1077" s="52" t="n"/>
      <c r="E1077" s="52" t="n"/>
      <c r="F1077" s="52" t="n"/>
      <c r="G1077" s="52" t="n"/>
      <c r="H1077" s="52" t="n"/>
      <c r="I1077" s="53" t="n"/>
      <c r="J1077" s="54">
        <f>IF(D1077="","",IFERROR(INDEX(CatTipo,MATCH(D1077,CatNome,0)),"?"))</f>
        <v/>
      </c>
      <c r="K1077" s="54">
        <f>IF(D1077="","",IFERROR(INDEX(CatGrupo,MATCH(D1077,CatNome,0)),"?"))</f>
        <v/>
      </c>
      <c r="L1077" s="55">
        <f>IF(J1077="Entrada",N(I1077),IF(J1077="Saída",-N(I1077),0))</f>
        <v/>
      </c>
      <c r="M1077" s="54">
        <f>IF(B1077="",0,IF(H1077="Previsto",IF(Visao="Realizado + previsto",1,0),1))</f>
        <v/>
      </c>
      <c r="N1077" s="54">
        <f>IF(OR(B1077="",H1077&lt;&gt;"Previsto"),"",IF(B1077&lt;TODAY(),"Atrasado",IF(B1077&lt;=TODAY()+7,"Vence em 7 dias","A vencer")))</f>
        <v/>
      </c>
    </row>
    <row r="1078">
      <c r="B1078" s="51" t="n"/>
      <c r="C1078" s="52" t="n"/>
      <c r="D1078" s="52" t="n"/>
      <c r="E1078" s="52" t="n"/>
      <c r="F1078" s="52" t="n"/>
      <c r="G1078" s="52" t="n"/>
      <c r="H1078" s="52" t="n"/>
      <c r="I1078" s="53" t="n"/>
      <c r="J1078" s="54">
        <f>IF(D1078="","",IFERROR(INDEX(CatTipo,MATCH(D1078,CatNome,0)),"?"))</f>
        <v/>
      </c>
      <c r="K1078" s="54">
        <f>IF(D1078="","",IFERROR(INDEX(CatGrupo,MATCH(D1078,CatNome,0)),"?"))</f>
        <v/>
      </c>
      <c r="L1078" s="55">
        <f>IF(J1078="Entrada",N(I1078),IF(J1078="Saída",-N(I1078),0))</f>
        <v/>
      </c>
      <c r="M1078" s="54">
        <f>IF(B1078="",0,IF(H1078="Previsto",IF(Visao="Realizado + previsto",1,0),1))</f>
        <v/>
      </c>
      <c r="N1078" s="54">
        <f>IF(OR(B1078="",H1078&lt;&gt;"Previsto"),"",IF(B1078&lt;TODAY(),"Atrasado",IF(B1078&lt;=TODAY()+7,"Vence em 7 dias","A vencer")))</f>
        <v/>
      </c>
    </row>
    <row r="1079">
      <c r="B1079" s="51" t="n"/>
      <c r="C1079" s="52" t="n"/>
      <c r="D1079" s="52" t="n"/>
      <c r="E1079" s="52" t="n"/>
      <c r="F1079" s="52" t="n"/>
      <c r="G1079" s="52" t="n"/>
      <c r="H1079" s="52" t="n"/>
      <c r="I1079" s="53" t="n"/>
      <c r="J1079" s="54">
        <f>IF(D1079="","",IFERROR(INDEX(CatTipo,MATCH(D1079,CatNome,0)),"?"))</f>
        <v/>
      </c>
      <c r="K1079" s="54">
        <f>IF(D1079="","",IFERROR(INDEX(CatGrupo,MATCH(D1079,CatNome,0)),"?"))</f>
        <v/>
      </c>
      <c r="L1079" s="55">
        <f>IF(J1079="Entrada",N(I1079),IF(J1079="Saída",-N(I1079),0))</f>
        <v/>
      </c>
      <c r="M1079" s="54">
        <f>IF(B1079="",0,IF(H1079="Previsto",IF(Visao="Realizado + previsto",1,0),1))</f>
        <v/>
      </c>
      <c r="N1079" s="54">
        <f>IF(OR(B1079="",H1079&lt;&gt;"Previsto"),"",IF(B1079&lt;TODAY(),"Atrasado",IF(B1079&lt;=TODAY()+7,"Vence em 7 dias","A vencer")))</f>
        <v/>
      </c>
    </row>
    <row r="1080">
      <c r="B1080" s="51" t="n"/>
      <c r="C1080" s="52" t="n"/>
      <c r="D1080" s="52" t="n"/>
      <c r="E1080" s="52" t="n"/>
      <c r="F1080" s="52" t="n"/>
      <c r="G1080" s="52" t="n"/>
      <c r="H1080" s="52" t="n"/>
      <c r="I1080" s="53" t="n"/>
      <c r="J1080" s="54">
        <f>IF(D1080="","",IFERROR(INDEX(CatTipo,MATCH(D1080,CatNome,0)),"?"))</f>
        <v/>
      </c>
      <c r="K1080" s="54">
        <f>IF(D1080="","",IFERROR(INDEX(CatGrupo,MATCH(D1080,CatNome,0)),"?"))</f>
        <v/>
      </c>
      <c r="L1080" s="55">
        <f>IF(J1080="Entrada",N(I1080),IF(J1080="Saída",-N(I1080),0))</f>
        <v/>
      </c>
      <c r="M1080" s="54">
        <f>IF(B1080="",0,IF(H1080="Previsto",IF(Visao="Realizado + previsto",1,0),1))</f>
        <v/>
      </c>
      <c r="N1080" s="54">
        <f>IF(OR(B1080="",H1080&lt;&gt;"Previsto"),"",IF(B1080&lt;TODAY(),"Atrasado",IF(B1080&lt;=TODAY()+7,"Vence em 7 dias","A vencer")))</f>
        <v/>
      </c>
    </row>
    <row r="1081">
      <c r="B1081" s="51" t="n"/>
      <c r="C1081" s="52" t="n"/>
      <c r="D1081" s="52" t="n"/>
      <c r="E1081" s="52" t="n"/>
      <c r="F1081" s="52" t="n"/>
      <c r="G1081" s="52" t="n"/>
      <c r="H1081" s="52" t="n"/>
      <c r="I1081" s="53" t="n"/>
      <c r="J1081" s="54">
        <f>IF(D1081="","",IFERROR(INDEX(CatTipo,MATCH(D1081,CatNome,0)),"?"))</f>
        <v/>
      </c>
      <c r="K1081" s="54">
        <f>IF(D1081="","",IFERROR(INDEX(CatGrupo,MATCH(D1081,CatNome,0)),"?"))</f>
        <v/>
      </c>
      <c r="L1081" s="55">
        <f>IF(J1081="Entrada",N(I1081),IF(J1081="Saída",-N(I1081),0))</f>
        <v/>
      </c>
      <c r="M1081" s="54">
        <f>IF(B1081="",0,IF(H1081="Previsto",IF(Visao="Realizado + previsto",1,0),1))</f>
        <v/>
      </c>
      <c r="N1081" s="54">
        <f>IF(OR(B1081="",H1081&lt;&gt;"Previsto"),"",IF(B1081&lt;TODAY(),"Atrasado",IF(B1081&lt;=TODAY()+7,"Vence em 7 dias","A vencer")))</f>
        <v/>
      </c>
    </row>
    <row r="1082">
      <c r="B1082" s="51" t="n"/>
      <c r="C1082" s="52" t="n"/>
      <c r="D1082" s="52" t="n"/>
      <c r="E1082" s="52" t="n"/>
      <c r="F1082" s="52" t="n"/>
      <c r="G1082" s="52" t="n"/>
      <c r="H1082" s="52" t="n"/>
      <c r="I1082" s="53" t="n"/>
      <c r="J1082" s="54">
        <f>IF(D1082="","",IFERROR(INDEX(CatTipo,MATCH(D1082,CatNome,0)),"?"))</f>
        <v/>
      </c>
      <c r="K1082" s="54">
        <f>IF(D1082="","",IFERROR(INDEX(CatGrupo,MATCH(D1082,CatNome,0)),"?"))</f>
        <v/>
      </c>
      <c r="L1082" s="55">
        <f>IF(J1082="Entrada",N(I1082),IF(J1082="Saída",-N(I1082),0))</f>
        <v/>
      </c>
      <c r="M1082" s="54">
        <f>IF(B1082="",0,IF(H1082="Previsto",IF(Visao="Realizado + previsto",1,0),1))</f>
        <v/>
      </c>
      <c r="N1082" s="54">
        <f>IF(OR(B1082="",H1082&lt;&gt;"Previsto"),"",IF(B1082&lt;TODAY(),"Atrasado",IF(B1082&lt;=TODAY()+7,"Vence em 7 dias","A vencer")))</f>
        <v/>
      </c>
    </row>
    <row r="1083">
      <c r="B1083" s="51" t="n"/>
      <c r="C1083" s="52" t="n"/>
      <c r="D1083" s="52" t="n"/>
      <c r="E1083" s="52" t="n"/>
      <c r="F1083" s="52" t="n"/>
      <c r="G1083" s="52" t="n"/>
      <c r="H1083" s="52" t="n"/>
      <c r="I1083" s="53" t="n"/>
      <c r="J1083" s="54">
        <f>IF(D1083="","",IFERROR(INDEX(CatTipo,MATCH(D1083,CatNome,0)),"?"))</f>
        <v/>
      </c>
      <c r="K1083" s="54">
        <f>IF(D1083="","",IFERROR(INDEX(CatGrupo,MATCH(D1083,CatNome,0)),"?"))</f>
        <v/>
      </c>
      <c r="L1083" s="55">
        <f>IF(J1083="Entrada",N(I1083),IF(J1083="Saída",-N(I1083),0))</f>
        <v/>
      </c>
      <c r="M1083" s="54">
        <f>IF(B1083="",0,IF(H1083="Previsto",IF(Visao="Realizado + previsto",1,0),1))</f>
        <v/>
      </c>
      <c r="N1083" s="54">
        <f>IF(OR(B1083="",H1083&lt;&gt;"Previsto"),"",IF(B1083&lt;TODAY(),"Atrasado",IF(B1083&lt;=TODAY()+7,"Vence em 7 dias","A vencer")))</f>
        <v/>
      </c>
    </row>
    <row r="1084">
      <c r="B1084" s="51" t="n"/>
      <c r="C1084" s="52" t="n"/>
      <c r="D1084" s="52" t="n"/>
      <c r="E1084" s="52" t="n"/>
      <c r="F1084" s="52" t="n"/>
      <c r="G1084" s="52" t="n"/>
      <c r="H1084" s="52" t="n"/>
      <c r="I1084" s="53" t="n"/>
      <c r="J1084" s="54">
        <f>IF(D1084="","",IFERROR(INDEX(CatTipo,MATCH(D1084,CatNome,0)),"?"))</f>
        <v/>
      </c>
      <c r="K1084" s="54">
        <f>IF(D1084="","",IFERROR(INDEX(CatGrupo,MATCH(D1084,CatNome,0)),"?"))</f>
        <v/>
      </c>
      <c r="L1084" s="55">
        <f>IF(J1084="Entrada",N(I1084),IF(J1084="Saída",-N(I1084),0))</f>
        <v/>
      </c>
      <c r="M1084" s="54">
        <f>IF(B1084="",0,IF(H1084="Previsto",IF(Visao="Realizado + previsto",1,0),1))</f>
        <v/>
      </c>
      <c r="N1084" s="54">
        <f>IF(OR(B1084="",H1084&lt;&gt;"Previsto"),"",IF(B1084&lt;TODAY(),"Atrasado",IF(B1084&lt;=TODAY()+7,"Vence em 7 dias","A vencer")))</f>
        <v/>
      </c>
    </row>
    <row r="1085">
      <c r="B1085" s="51" t="n"/>
      <c r="C1085" s="52" t="n"/>
      <c r="D1085" s="52" t="n"/>
      <c r="E1085" s="52" t="n"/>
      <c r="F1085" s="52" t="n"/>
      <c r="G1085" s="52" t="n"/>
      <c r="H1085" s="52" t="n"/>
      <c r="I1085" s="53" t="n"/>
      <c r="J1085" s="54">
        <f>IF(D1085="","",IFERROR(INDEX(CatTipo,MATCH(D1085,CatNome,0)),"?"))</f>
        <v/>
      </c>
      <c r="K1085" s="54">
        <f>IF(D1085="","",IFERROR(INDEX(CatGrupo,MATCH(D1085,CatNome,0)),"?"))</f>
        <v/>
      </c>
      <c r="L1085" s="55">
        <f>IF(J1085="Entrada",N(I1085),IF(J1085="Saída",-N(I1085),0))</f>
        <v/>
      </c>
      <c r="M1085" s="54">
        <f>IF(B1085="",0,IF(H1085="Previsto",IF(Visao="Realizado + previsto",1,0),1))</f>
        <v/>
      </c>
      <c r="N1085" s="54">
        <f>IF(OR(B1085="",H1085&lt;&gt;"Previsto"),"",IF(B1085&lt;TODAY(),"Atrasado",IF(B1085&lt;=TODAY()+7,"Vence em 7 dias","A vencer")))</f>
        <v/>
      </c>
    </row>
    <row r="1086">
      <c r="B1086" s="51" t="n"/>
      <c r="C1086" s="52" t="n"/>
      <c r="D1086" s="52" t="n"/>
      <c r="E1086" s="52" t="n"/>
      <c r="F1086" s="52" t="n"/>
      <c r="G1086" s="52" t="n"/>
      <c r="H1086" s="52" t="n"/>
      <c r="I1086" s="53" t="n"/>
      <c r="J1086" s="54">
        <f>IF(D1086="","",IFERROR(INDEX(CatTipo,MATCH(D1086,CatNome,0)),"?"))</f>
        <v/>
      </c>
      <c r="K1086" s="54">
        <f>IF(D1086="","",IFERROR(INDEX(CatGrupo,MATCH(D1086,CatNome,0)),"?"))</f>
        <v/>
      </c>
      <c r="L1086" s="55">
        <f>IF(J1086="Entrada",N(I1086),IF(J1086="Saída",-N(I1086),0))</f>
        <v/>
      </c>
      <c r="M1086" s="54">
        <f>IF(B1086="",0,IF(H1086="Previsto",IF(Visao="Realizado + previsto",1,0),1))</f>
        <v/>
      </c>
      <c r="N1086" s="54">
        <f>IF(OR(B1086="",H1086&lt;&gt;"Previsto"),"",IF(B1086&lt;TODAY(),"Atrasado",IF(B1086&lt;=TODAY()+7,"Vence em 7 dias","A vencer")))</f>
        <v/>
      </c>
    </row>
    <row r="1087">
      <c r="B1087" s="51" t="n"/>
      <c r="C1087" s="52" t="n"/>
      <c r="D1087" s="52" t="n"/>
      <c r="E1087" s="52" t="n"/>
      <c r="F1087" s="52" t="n"/>
      <c r="G1087" s="52" t="n"/>
      <c r="H1087" s="52" t="n"/>
      <c r="I1087" s="53" t="n"/>
      <c r="J1087" s="54">
        <f>IF(D1087="","",IFERROR(INDEX(CatTipo,MATCH(D1087,CatNome,0)),"?"))</f>
        <v/>
      </c>
      <c r="K1087" s="54">
        <f>IF(D1087="","",IFERROR(INDEX(CatGrupo,MATCH(D1087,CatNome,0)),"?"))</f>
        <v/>
      </c>
      <c r="L1087" s="55">
        <f>IF(J1087="Entrada",N(I1087),IF(J1087="Saída",-N(I1087),0))</f>
        <v/>
      </c>
      <c r="M1087" s="54">
        <f>IF(B1087="",0,IF(H1087="Previsto",IF(Visao="Realizado + previsto",1,0),1))</f>
        <v/>
      </c>
      <c r="N1087" s="54">
        <f>IF(OR(B1087="",H1087&lt;&gt;"Previsto"),"",IF(B1087&lt;TODAY(),"Atrasado",IF(B1087&lt;=TODAY()+7,"Vence em 7 dias","A vencer")))</f>
        <v/>
      </c>
    </row>
    <row r="1088">
      <c r="B1088" s="51" t="n"/>
      <c r="C1088" s="52" t="n"/>
      <c r="D1088" s="52" t="n"/>
      <c r="E1088" s="52" t="n"/>
      <c r="F1088" s="52" t="n"/>
      <c r="G1088" s="52" t="n"/>
      <c r="H1088" s="52" t="n"/>
      <c r="I1088" s="53" t="n"/>
      <c r="J1088" s="54">
        <f>IF(D1088="","",IFERROR(INDEX(CatTipo,MATCH(D1088,CatNome,0)),"?"))</f>
        <v/>
      </c>
      <c r="K1088" s="54">
        <f>IF(D1088="","",IFERROR(INDEX(CatGrupo,MATCH(D1088,CatNome,0)),"?"))</f>
        <v/>
      </c>
      <c r="L1088" s="55">
        <f>IF(J1088="Entrada",N(I1088),IF(J1088="Saída",-N(I1088),0))</f>
        <v/>
      </c>
      <c r="M1088" s="54">
        <f>IF(B1088="",0,IF(H1088="Previsto",IF(Visao="Realizado + previsto",1,0),1))</f>
        <v/>
      </c>
      <c r="N1088" s="54">
        <f>IF(OR(B1088="",H1088&lt;&gt;"Previsto"),"",IF(B1088&lt;TODAY(),"Atrasado",IF(B1088&lt;=TODAY()+7,"Vence em 7 dias","A vencer")))</f>
        <v/>
      </c>
    </row>
    <row r="1089">
      <c r="B1089" s="51" t="n"/>
      <c r="C1089" s="52" t="n"/>
      <c r="D1089" s="52" t="n"/>
      <c r="E1089" s="52" t="n"/>
      <c r="F1089" s="52" t="n"/>
      <c r="G1089" s="52" t="n"/>
      <c r="H1089" s="52" t="n"/>
      <c r="I1089" s="53" t="n"/>
      <c r="J1089" s="54">
        <f>IF(D1089="","",IFERROR(INDEX(CatTipo,MATCH(D1089,CatNome,0)),"?"))</f>
        <v/>
      </c>
      <c r="K1089" s="54">
        <f>IF(D1089="","",IFERROR(INDEX(CatGrupo,MATCH(D1089,CatNome,0)),"?"))</f>
        <v/>
      </c>
      <c r="L1089" s="55">
        <f>IF(J1089="Entrada",N(I1089),IF(J1089="Saída",-N(I1089),0))</f>
        <v/>
      </c>
      <c r="M1089" s="54">
        <f>IF(B1089="",0,IF(H1089="Previsto",IF(Visao="Realizado + previsto",1,0),1))</f>
        <v/>
      </c>
      <c r="N1089" s="54">
        <f>IF(OR(B1089="",H1089&lt;&gt;"Previsto"),"",IF(B1089&lt;TODAY(),"Atrasado",IF(B1089&lt;=TODAY()+7,"Vence em 7 dias","A vencer")))</f>
        <v/>
      </c>
    </row>
    <row r="1090">
      <c r="B1090" s="51" t="n"/>
      <c r="C1090" s="52" t="n"/>
      <c r="D1090" s="52" t="n"/>
      <c r="E1090" s="52" t="n"/>
      <c r="F1090" s="52" t="n"/>
      <c r="G1090" s="52" t="n"/>
      <c r="H1090" s="52" t="n"/>
      <c r="I1090" s="53" t="n"/>
      <c r="J1090" s="54">
        <f>IF(D1090="","",IFERROR(INDEX(CatTipo,MATCH(D1090,CatNome,0)),"?"))</f>
        <v/>
      </c>
      <c r="K1090" s="54">
        <f>IF(D1090="","",IFERROR(INDEX(CatGrupo,MATCH(D1090,CatNome,0)),"?"))</f>
        <v/>
      </c>
      <c r="L1090" s="55">
        <f>IF(J1090="Entrada",N(I1090),IF(J1090="Saída",-N(I1090),0))</f>
        <v/>
      </c>
      <c r="M1090" s="54">
        <f>IF(B1090="",0,IF(H1090="Previsto",IF(Visao="Realizado + previsto",1,0),1))</f>
        <v/>
      </c>
      <c r="N1090" s="54">
        <f>IF(OR(B1090="",H1090&lt;&gt;"Previsto"),"",IF(B1090&lt;TODAY(),"Atrasado",IF(B1090&lt;=TODAY()+7,"Vence em 7 dias","A vencer")))</f>
        <v/>
      </c>
    </row>
    <row r="1091">
      <c r="B1091" s="51" t="n"/>
      <c r="C1091" s="52" t="n"/>
      <c r="D1091" s="52" t="n"/>
      <c r="E1091" s="52" t="n"/>
      <c r="F1091" s="52" t="n"/>
      <c r="G1091" s="52" t="n"/>
      <c r="H1091" s="52" t="n"/>
      <c r="I1091" s="53" t="n"/>
      <c r="J1091" s="54">
        <f>IF(D1091="","",IFERROR(INDEX(CatTipo,MATCH(D1091,CatNome,0)),"?"))</f>
        <v/>
      </c>
      <c r="K1091" s="54">
        <f>IF(D1091="","",IFERROR(INDEX(CatGrupo,MATCH(D1091,CatNome,0)),"?"))</f>
        <v/>
      </c>
      <c r="L1091" s="55">
        <f>IF(J1091="Entrada",N(I1091),IF(J1091="Saída",-N(I1091),0))</f>
        <v/>
      </c>
      <c r="M1091" s="54">
        <f>IF(B1091="",0,IF(H1091="Previsto",IF(Visao="Realizado + previsto",1,0),1))</f>
        <v/>
      </c>
      <c r="N1091" s="54">
        <f>IF(OR(B1091="",H1091&lt;&gt;"Previsto"),"",IF(B1091&lt;TODAY(),"Atrasado",IF(B1091&lt;=TODAY()+7,"Vence em 7 dias","A vencer")))</f>
        <v/>
      </c>
    </row>
    <row r="1092">
      <c r="B1092" s="51" t="n"/>
      <c r="C1092" s="52" t="n"/>
      <c r="D1092" s="52" t="n"/>
      <c r="E1092" s="52" t="n"/>
      <c r="F1092" s="52" t="n"/>
      <c r="G1092" s="52" t="n"/>
      <c r="H1092" s="52" t="n"/>
      <c r="I1092" s="53" t="n"/>
      <c r="J1092" s="54">
        <f>IF(D1092="","",IFERROR(INDEX(CatTipo,MATCH(D1092,CatNome,0)),"?"))</f>
        <v/>
      </c>
      <c r="K1092" s="54">
        <f>IF(D1092="","",IFERROR(INDEX(CatGrupo,MATCH(D1092,CatNome,0)),"?"))</f>
        <v/>
      </c>
      <c r="L1092" s="55">
        <f>IF(J1092="Entrada",N(I1092),IF(J1092="Saída",-N(I1092),0))</f>
        <v/>
      </c>
      <c r="M1092" s="54">
        <f>IF(B1092="",0,IF(H1092="Previsto",IF(Visao="Realizado + previsto",1,0),1))</f>
        <v/>
      </c>
      <c r="N1092" s="54">
        <f>IF(OR(B1092="",H1092&lt;&gt;"Previsto"),"",IF(B1092&lt;TODAY(),"Atrasado",IF(B1092&lt;=TODAY()+7,"Vence em 7 dias","A vencer")))</f>
        <v/>
      </c>
    </row>
    <row r="1093">
      <c r="B1093" s="51" t="n"/>
      <c r="C1093" s="52" t="n"/>
      <c r="D1093" s="52" t="n"/>
      <c r="E1093" s="52" t="n"/>
      <c r="F1093" s="52" t="n"/>
      <c r="G1093" s="52" t="n"/>
      <c r="H1093" s="52" t="n"/>
      <c r="I1093" s="53" t="n"/>
      <c r="J1093" s="54">
        <f>IF(D1093="","",IFERROR(INDEX(CatTipo,MATCH(D1093,CatNome,0)),"?"))</f>
        <v/>
      </c>
      <c r="K1093" s="54">
        <f>IF(D1093="","",IFERROR(INDEX(CatGrupo,MATCH(D1093,CatNome,0)),"?"))</f>
        <v/>
      </c>
      <c r="L1093" s="55">
        <f>IF(J1093="Entrada",N(I1093),IF(J1093="Saída",-N(I1093),0))</f>
        <v/>
      </c>
      <c r="M1093" s="54">
        <f>IF(B1093="",0,IF(H1093="Previsto",IF(Visao="Realizado + previsto",1,0),1))</f>
        <v/>
      </c>
      <c r="N1093" s="54">
        <f>IF(OR(B1093="",H1093&lt;&gt;"Previsto"),"",IF(B1093&lt;TODAY(),"Atrasado",IF(B1093&lt;=TODAY()+7,"Vence em 7 dias","A vencer")))</f>
        <v/>
      </c>
    </row>
    <row r="1094">
      <c r="B1094" s="51" t="n"/>
      <c r="C1094" s="52" t="n"/>
      <c r="D1094" s="52" t="n"/>
      <c r="E1094" s="52" t="n"/>
      <c r="F1094" s="52" t="n"/>
      <c r="G1094" s="52" t="n"/>
      <c r="H1094" s="52" t="n"/>
      <c r="I1094" s="53" t="n"/>
      <c r="J1094" s="54">
        <f>IF(D1094="","",IFERROR(INDEX(CatTipo,MATCH(D1094,CatNome,0)),"?"))</f>
        <v/>
      </c>
      <c r="K1094" s="54">
        <f>IF(D1094="","",IFERROR(INDEX(CatGrupo,MATCH(D1094,CatNome,0)),"?"))</f>
        <v/>
      </c>
      <c r="L1094" s="55">
        <f>IF(J1094="Entrada",N(I1094),IF(J1094="Saída",-N(I1094),0))</f>
        <v/>
      </c>
      <c r="M1094" s="54">
        <f>IF(B1094="",0,IF(H1094="Previsto",IF(Visao="Realizado + previsto",1,0),1))</f>
        <v/>
      </c>
      <c r="N1094" s="54">
        <f>IF(OR(B1094="",H1094&lt;&gt;"Previsto"),"",IF(B1094&lt;TODAY(),"Atrasado",IF(B1094&lt;=TODAY()+7,"Vence em 7 dias","A vencer")))</f>
        <v/>
      </c>
    </row>
    <row r="1095">
      <c r="B1095" s="51" t="n"/>
      <c r="C1095" s="52" t="n"/>
      <c r="D1095" s="52" t="n"/>
      <c r="E1095" s="52" t="n"/>
      <c r="F1095" s="52" t="n"/>
      <c r="G1095" s="52" t="n"/>
      <c r="H1095" s="52" t="n"/>
      <c r="I1095" s="53" t="n"/>
      <c r="J1095" s="54">
        <f>IF(D1095="","",IFERROR(INDEX(CatTipo,MATCH(D1095,CatNome,0)),"?"))</f>
        <v/>
      </c>
      <c r="K1095" s="54">
        <f>IF(D1095="","",IFERROR(INDEX(CatGrupo,MATCH(D1095,CatNome,0)),"?"))</f>
        <v/>
      </c>
      <c r="L1095" s="55">
        <f>IF(J1095="Entrada",N(I1095),IF(J1095="Saída",-N(I1095),0))</f>
        <v/>
      </c>
      <c r="M1095" s="54">
        <f>IF(B1095="",0,IF(H1095="Previsto",IF(Visao="Realizado + previsto",1,0),1))</f>
        <v/>
      </c>
      <c r="N1095" s="54">
        <f>IF(OR(B1095="",H1095&lt;&gt;"Previsto"),"",IF(B1095&lt;TODAY(),"Atrasado",IF(B1095&lt;=TODAY()+7,"Vence em 7 dias","A vencer")))</f>
        <v/>
      </c>
    </row>
    <row r="1096">
      <c r="B1096" s="51" t="n"/>
      <c r="C1096" s="52" t="n"/>
      <c r="D1096" s="52" t="n"/>
      <c r="E1096" s="52" t="n"/>
      <c r="F1096" s="52" t="n"/>
      <c r="G1096" s="52" t="n"/>
      <c r="H1096" s="52" t="n"/>
      <c r="I1096" s="53" t="n"/>
      <c r="J1096" s="54">
        <f>IF(D1096="","",IFERROR(INDEX(CatTipo,MATCH(D1096,CatNome,0)),"?"))</f>
        <v/>
      </c>
      <c r="K1096" s="54">
        <f>IF(D1096="","",IFERROR(INDEX(CatGrupo,MATCH(D1096,CatNome,0)),"?"))</f>
        <v/>
      </c>
      <c r="L1096" s="55">
        <f>IF(J1096="Entrada",N(I1096),IF(J1096="Saída",-N(I1096),0))</f>
        <v/>
      </c>
      <c r="M1096" s="54">
        <f>IF(B1096="",0,IF(H1096="Previsto",IF(Visao="Realizado + previsto",1,0),1))</f>
        <v/>
      </c>
      <c r="N1096" s="54">
        <f>IF(OR(B1096="",H1096&lt;&gt;"Previsto"),"",IF(B1096&lt;TODAY(),"Atrasado",IF(B1096&lt;=TODAY()+7,"Vence em 7 dias","A vencer")))</f>
        <v/>
      </c>
    </row>
    <row r="1097">
      <c r="B1097" s="51" t="n"/>
      <c r="C1097" s="52" t="n"/>
      <c r="D1097" s="52" t="n"/>
      <c r="E1097" s="52" t="n"/>
      <c r="F1097" s="52" t="n"/>
      <c r="G1097" s="52" t="n"/>
      <c r="H1097" s="52" t="n"/>
      <c r="I1097" s="53" t="n"/>
      <c r="J1097" s="54">
        <f>IF(D1097="","",IFERROR(INDEX(CatTipo,MATCH(D1097,CatNome,0)),"?"))</f>
        <v/>
      </c>
      <c r="K1097" s="54">
        <f>IF(D1097="","",IFERROR(INDEX(CatGrupo,MATCH(D1097,CatNome,0)),"?"))</f>
        <v/>
      </c>
      <c r="L1097" s="55">
        <f>IF(J1097="Entrada",N(I1097),IF(J1097="Saída",-N(I1097),0))</f>
        <v/>
      </c>
      <c r="M1097" s="54">
        <f>IF(B1097="",0,IF(H1097="Previsto",IF(Visao="Realizado + previsto",1,0),1))</f>
        <v/>
      </c>
      <c r="N1097" s="54">
        <f>IF(OR(B1097="",H1097&lt;&gt;"Previsto"),"",IF(B1097&lt;TODAY(),"Atrasado",IF(B1097&lt;=TODAY()+7,"Vence em 7 dias","A vencer")))</f>
        <v/>
      </c>
    </row>
    <row r="1098">
      <c r="B1098" s="51" t="n"/>
      <c r="C1098" s="52" t="n"/>
      <c r="D1098" s="52" t="n"/>
      <c r="E1098" s="52" t="n"/>
      <c r="F1098" s="52" t="n"/>
      <c r="G1098" s="52" t="n"/>
      <c r="H1098" s="52" t="n"/>
      <c r="I1098" s="53" t="n"/>
      <c r="J1098" s="54">
        <f>IF(D1098="","",IFERROR(INDEX(CatTipo,MATCH(D1098,CatNome,0)),"?"))</f>
        <v/>
      </c>
      <c r="K1098" s="54">
        <f>IF(D1098="","",IFERROR(INDEX(CatGrupo,MATCH(D1098,CatNome,0)),"?"))</f>
        <v/>
      </c>
      <c r="L1098" s="55">
        <f>IF(J1098="Entrada",N(I1098),IF(J1098="Saída",-N(I1098),0))</f>
        <v/>
      </c>
      <c r="M1098" s="54">
        <f>IF(B1098="",0,IF(H1098="Previsto",IF(Visao="Realizado + previsto",1,0),1))</f>
        <v/>
      </c>
      <c r="N1098" s="54">
        <f>IF(OR(B1098="",H1098&lt;&gt;"Previsto"),"",IF(B1098&lt;TODAY(),"Atrasado",IF(B1098&lt;=TODAY()+7,"Vence em 7 dias","A vencer")))</f>
        <v/>
      </c>
    </row>
    <row r="1099">
      <c r="B1099" s="51" t="n"/>
      <c r="C1099" s="52" t="n"/>
      <c r="D1099" s="52" t="n"/>
      <c r="E1099" s="52" t="n"/>
      <c r="F1099" s="52" t="n"/>
      <c r="G1099" s="52" t="n"/>
      <c r="H1099" s="52" t="n"/>
      <c r="I1099" s="53" t="n"/>
      <c r="J1099" s="54">
        <f>IF(D1099="","",IFERROR(INDEX(CatTipo,MATCH(D1099,CatNome,0)),"?"))</f>
        <v/>
      </c>
      <c r="K1099" s="54">
        <f>IF(D1099="","",IFERROR(INDEX(CatGrupo,MATCH(D1099,CatNome,0)),"?"))</f>
        <v/>
      </c>
      <c r="L1099" s="55">
        <f>IF(J1099="Entrada",N(I1099),IF(J1099="Saída",-N(I1099),0))</f>
        <v/>
      </c>
      <c r="M1099" s="54">
        <f>IF(B1099="",0,IF(H1099="Previsto",IF(Visao="Realizado + previsto",1,0),1))</f>
        <v/>
      </c>
      <c r="N1099" s="54">
        <f>IF(OR(B1099="",H1099&lt;&gt;"Previsto"),"",IF(B1099&lt;TODAY(),"Atrasado",IF(B1099&lt;=TODAY()+7,"Vence em 7 dias","A vencer")))</f>
        <v/>
      </c>
    </row>
    <row r="1100">
      <c r="B1100" s="51" t="n"/>
      <c r="C1100" s="52" t="n"/>
      <c r="D1100" s="52" t="n"/>
      <c r="E1100" s="52" t="n"/>
      <c r="F1100" s="52" t="n"/>
      <c r="G1100" s="52" t="n"/>
      <c r="H1100" s="52" t="n"/>
      <c r="I1100" s="53" t="n"/>
      <c r="J1100" s="54">
        <f>IF(D1100="","",IFERROR(INDEX(CatTipo,MATCH(D1100,CatNome,0)),"?"))</f>
        <v/>
      </c>
      <c r="K1100" s="54">
        <f>IF(D1100="","",IFERROR(INDEX(CatGrupo,MATCH(D1100,CatNome,0)),"?"))</f>
        <v/>
      </c>
      <c r="L1100" s="55">
        <f>IF(J1100="Entrada",N(I1100),IF(J1100="Saída",-N(I1100),0))</f>
        <v/>
      </c>
      <c r="M1100" s="54">
        <f>IF(B1100="",0,IF(H1100="Previsto",IF(Visao="Realizado + previsto",1,0),1))</f>
        <v/>
      </c>
      <c r="N1100" s="54">
        <f>IF(OR(B1100="",H1100&lt;&gt;"Previsto"),"",IF(B1100&lt;TODAY(),"Atrasado",IF(B1100&lt;=TODAY()+7,"Vence em 7 dias","A vencer")))</f>
        <v/>
      </c>
    </row>
    <row r="1101">
      <c r="B1101" s="51" t="n"/>
      <c r="C1101" s="52" t="n"/>
      <c r="D1101" s="52" t="n"/>
      <c r="E1101" s="52" t="n"/>
      <c r="F1101" s="52" t="n"/>
      <c r="G1101" s="52" t="n"/>
      <c r="H1101" s="52" t="n"/>
      <c r="I1101" s="53" t="n"/>
      <c r="J1101" s="54">
        <f>IF(D1101="","",IFERROR(INDEX(CatTipo,MATCH(D1101,CatNome,0)),"?"))</f>
        <v/>
      </c>
      <c r="K1101" s="54">
        <f>IF(D1101="","",IFERROR(INDEX(CatGrupo,MATCH(D1101,CatNome,0)),"?"))</f>
        <v/>
      </c>
      <c r="L1101" s="55">
        <f>IF(J1101="Entrada",N(I1101),IF(J1101="Saída",-N(I1101),0))</f>
        <v/>
      </c>
      <c r="M1101" s="54">
        <f>IF(B1101="",0,IF(H1101="Previsto",IF(Visao="Realizado + previsto",1,0),1))</f>
        <v/>
      </c>
      <c r="N1101" s="54">
        <f>IF(OR(B1101="",H1101&lt;&gt;"Previsto"),"",IF(B1101&lt;TODAY(),"Atrasado",IF(B1101&lt;=TODAY()+7,"Vence em 7 dias","A vencer")))</f>
        <v/>
      </c>
    </row>
    <row r="1102">
      <c r="B1102" s="51" t="n"/>
      <c r="C1102" s="52" t="n"/>
      <c r="D1102" s="52" t="n"/>
      <c r="E1102" s="52" t="n"/>
      <c r="F1102" s="52" t="n"/>
      <c r="G1102" s="52" t="n"/>
      <c r="H1102" s="52" t="n"/>
      <c r="I1102" s="53" t="n"/>
      <c r="J1102" s="54">
        <f>IF(D1102="","",IFERROR(INDEX(CatTipo,MATCH(D1102,CatNome,0)),"?"))</f>
        <v/>
      </c>
      <c r="K1102" s="54">
        <f>IF(D1102="","",IFERROR(INDEX(CatGrupo,MATCH(D1102,CatNome,0)),"?"))</f>
        <v/>
      </c>
      <c r="L1102" s="55">
        <f>IF(J1102="Entrada",N(I1102),IF(J1102="Saída",-N(I1102),0))</f>
        <v/>
      </c>
      <c r="M1102" s="54">
        <f>IF(B1102="",0,IF(H1102="Previsto",IF(Visao="Realizado + previsto",1,0),1))</f>
        <v/>
      </c>
      <c r="N1102" s="54">
        <f>IF(OR(B1102="",H1102&lt;&gt;"Previsto"),"",IF(B1102&lt;TODAY(),"Atrasado",IF(B1102&lt;=TODAY()+7,"Vence em 7 dias","A vencer")))</f>
        <v/>
      </c>
    </row>
    <row r="1103">
      <c r="B1103" s="51" t="n"/>
      <c r="C1103" s="52" t="n"/>
      <c r="D1103" s="52" t="n"/>
      <c r="E1103" s="52" t="n"/>
      <c r="F1103" s="52" t="n"/>
      <c r="G1103" s="52" t="n"/>
      <c r="H1103" s="52" t="n"/>
      <c r="I1103" s="53" t="n"/>
      <c r="J1103" s="54">
        <f>IF(D1103="","",IFERROR(INDEX(CatTipo,MATCH(D1103,CatNome,0)),"?"))</f>
        <v/>
      </c>
      <c r="K1103" s="54">
        <f>IF(D1103="","",IFERROR(INDEX(CatGrupo,MATCH(D1103,CatNome,0)),"?"))</f>
        <v/>
      </c>
      <c r="L1103" s="55">
        <f>IF(J1103="Entrada",N(I1103),IF(J1103="Saída",-N(I1103),0))</f>
        <v/>
      </c>
      <c r="M1103" s="54">
        <f>IF(B1103="",0,IF(H1103="Previsto",IF(Visao="Realizado + previsto",1,0),1))</f>
        <v/>
      </c>
      <c r="N1103" s="54">
        <f>IF(OR(B1103="",H1103&lt;&gt;"Previsto"),"",IF(B1103&lt;TODAY(),"Atrasado",IF(B1103&lt;=TODAY()+7,"Vence em 7 dias","A vencer")))</f>
        <v/>
      </c>
    </row>
    <row r="1104">
      <c r="B1104" s="51" t="n"/>
      <c r="C1104" s="52" t="n"/>
      <c r="D1104" s="52" t="n"/>
      <c r="E1104" s="52" t="n"/>
      <c r="F1104" s="52" t="n"/>
      <c r="G1104" s="52" t="n"/>
      <c r="H1104" s="52" t="n"/>
      <c r="I1104" s="53" t="n"/>
      <c r="J1104" s="54">
        <f>IF(D1104="","",IFERROR(INDEX(CatTipo,MATCH(D1104,CatNome,0)),"?"))</f>
        <v/>
      </c>
      <c r="K1104" s="54">
        <f>IF(D1104="","",IFERROR(INDEX(CatGrupo,MATCH(D1104,CatNome,0)),"?"))</f>
        <v/>
      </c>
      <c r="L1104" s="55">
        <f>IF(J1104="Entrada",N(I1104),IF(J1104="Saída",-N(I1104),0))</f>
        <v/>
      </c>
      <c r="M1104" s="54">
        <f>IF(B1104="",0,IF(H1104="Previsto",IF(Visao="Realizado + previsto",1,0),1))</f>
        <v/>
      </c>
      <c r="N1104" s="54">
        <f>IF(OR(B1104="",H1104&lt;&gt;"Previsto"),"",IF(B1104&lt;TODAY(),"Atrasado",IF(B1104&lt;=TODAY()+7,"Vence em 7 dias","A vencer")))</f>
        <v/>
      </c>
    </row>
    <row r="1105">
      <c r="B1105" s="51" t="n"/>
      <c r="C1105" s="52" t="n"/>
      <c r="D1105" s="52" t="n"/>
      <c r="E1105" s="52" t="n"/>
      <c r="F1105" s="52" t="n"/>
      <c r="G1105" s="52" t="n"/>
      <c r="H1105" s="52" t="n"/>
      <c r="I1105" s="53" t="n"/>
      <c r="J1105" s="54">
        <f>IF(D1105="","",IFERROR(INDEX(CatTipo,MATCH(D1105,CatNome,0)),"?"))</f>
        <v/>
      </c>
      <c r="K1105" s="54">
        <f>IF(D1105="","",IFERROR(INDEX(CatGrupo,MATCH(D1105,CatNome,0)),"?"))</f>
        <v/>
      </c>
      <c r="L1105" s="55">
        <f>IF(J1105="Entrada",N(I1105),IF(J1105="Saída",-N(I1105),0))</f>
        <v/>
      </c>
      <c r="M1105" s="54">
        <f>IF(B1105="",0,IF(H1105="Previsto",IF(Visao="Realizado + previsto",1,0),1))</f>
        <v/>
      </c>
      <c r="N1105" s="54">
        <f>IF(OR(B1105="",H1105&lt;&gt;"Previsto"),"",IF(B1105&lt;TODAY(),"Atrasado",IF(B1105&lt;=TODAY()+7,"Vence em 7 dias","A vencer")))</f>
        <v/>
      </c>
    </row>
    <row r="1106">
      <c r="B1106" s="51" t="n"/>
      <c r="C1106" s="52" t="n"/>
      <c r="D1106" s="52" t="n"/>
      <c r="E1106" s="52" t="n"/>
      <c r="F1106" s="52" t="n"/>
      <c r="G1106" s="52" t="n"/>
      <c r="H1106" s="52" t="n"/>
      <c r="I1106" s="53" t="n"/>
      <c r="J1106" s="54">
        <f>IF(D1106="","",IFERROR(INDEX(CatTipo,MATCH(D1106,CatNome,0)),"?"))</f>
        <v/>
      </c>
      <c r="K1106" s="54">
        <f>IF(D1106="","",IFERROR(INDEX(CatGrupo,MATCH(D1106,CatNome,0)),"?"))</f>
        <v/>
      </c>
      <c r="L1106" s="55">
        <f>IF(J1106="Entrada",N(I1106),IF(J1106="Saída",-N(I1106),0))</f>
        <v/>
      </c>
      <c r="M1106" s="54">
        <f>IF(B1106="",0,IF(H1106="Previsto",IF(Visao="Realizado + previsto",1,0),1))</f>
        <v/>
      </c>
      <c r="N1106" s="54">
        <f>IF(OR(B1106="",H1106&lt;&gt;"Previsto"),"",IF(B1106&lt;TODAY(),"Atrasado",IF(B1106&lt;=TODAY()+7,"Vence em 7 dias","A vencer")))</f>
        <v/>
      </c>
    </row>
    <row r="1107">
      <c r="B1107" s="51" t="n"/>
      <c r="C1107" s="52" t="n"/>
      <c r="D1107" s="52" t="n"/>
      <c r="E1107" s="52" t="n"/>
      <c r="F1107" s="52" t="n"/>
      <c r="G1107" s="52" t="n"/>
      <c r="H1107" s="52" t="n"/>
      <c r="I1107" s="53" t="n"/>
      <c r="J1107" s="54">
        <f>IF(D1107="","",IFERROR(INDEX(CatTipo,MATCH(D1107,CatNome,0)),"?"))</f>
        <v/>
      </c>
      <c r="K1107" s="54">
        <f>IF(D1107="","",IFERROR(INDEX(CatGrupo,MATCH(D1107,CatNome,0)),"?"))</f>
        <v/>
      </c>
      <c r="L1107" s="55">
        <f>IF(J1107="Entrada",N(I1107),IF(J1107="Saída",-N(I1107),0))</f>
        <v/>
      </c>
      <c r="M1107" s="54">
        <f>IF(B1107="",0,IF(H1107="Previsto",IF(Visao="Realizado + previsto",1,0),1))</f>
        <v/>
      </c>
      <c r="N1107" s="54">
        <f>IF(OR(B1107="",H1107&lt;&gt;"Previsto"),"",IF(B1107&lt;TODAY(),"Atrasado",IF(B1107&lt;=TODAY()+7,"Vence em 7 dias","A vencer")))</f>
        <v/>
      </c>
    </row>
    <row r="1108">
      <c r="B1108" s="51" t="n"/>
      <c r="C1108" s="52" t="n"/>
      <c r="D1108" s="52" t="n"/>
      <c r="E1108" s="52" t="n"/>
      <c r="F1108" s="52" t="n"/>
      <c r="G1108" s="52" t="n"/>
      <c r="H1108" s="52" t="n"/>
      <c r="I1108" s="53" t="n"/>
      <c r="J1108" s="54">
        <f>IF(D1108="","",IFERROR(INDEX(CatTipo,MATCH(D1108,CatNome,0)),"?"))</f>
        <v/>
      </c>
      <c r="K1108" s="54">
        <f>IF(D1108="","",IFERROR(INDEX(CatGrupo,MATCH(D1108,CatNome,0)),"?"))</f>
        <v/>
      </c>
      <c r="L1108" s="55">
        <f>IF(J1108="Entrada",N(I1108),IF(J1108="Saída",-N(I1108),0))</f>
        <v/>
      </c>
      <c r="M1108" s="54">
        <f>IF(B1108="",0,IF(H1108="Previsto",IF(Visao="Realizado + previsto",1,0),1))</f>
        <v/>
      </c>
      <c r="N1108" s="54">
        <f>IF(OR(B1108="",H1108&lt;&gt;"Previsto"),"",IF(B1108&lt;TODAY(),"Atrasado",IF(B1108&lt;=TODAY()+7,"Vence em 7 dias","A vencer")))</f>
        <v/>
      </c>
    </row>
    <row r="1109">
      <c r="B1109" s="51" t="n"/>
      <c r="C1109" s="52" t="n"/>
      <c r="D1109" s="52" t="n"/>
      <c r="E1109" s="52" t="n"/>
      <c r="F1109" s="52" t="n"/>
      <c r="G1109" s="52" t="n"/>
      <c r="H1109" s="52" t="n"/>
      <c r="I1109" s="53" t="n"/>
      <c r="J1109" s="54">
        <f>IF(D1109="","",IFERROR(INDEX(CatTipo,MATCH(D1109,CatNome,0)),"?"))</f>
        <v/>
      </c>
      <c r="K1109" s="54">
        <f>IF(D1109="","",IFERROR(INDEX(CatGrupo,MATCH(D1109,CatNome,0)),"?"))</f>
        <v/>
      </c>
      <c r="L1109" s="55">
        <f>IF(J1109="Entrada",N(I1109),IF(J1109="Saída",-N(I1109),0))</f>
        <v/>
      </c>
      <c r="M1109" s="54">
        <f>IF(B1109="",0,IF(H1109="Previsto",IF(Visao="Realizado + previsto",1,0),1))</f>
        <v/>
      </c>
      <c r="N1109" s="54">
        <f>IF(OR(B1109="",H1109&lt;&gt;"Previsto"),"",IF(B1109&lt;TODAY(),"Atrasado",IF(B1109&lt;=TODAY()+7,"Vence em 7 dias","A vencer")))</f>
        <v/>
      </c>
    </row>
    <row r="1110">
      <c r="B1110" s="51" t="n"/>
      <c r="C1110" s="52" t="n"/>
      <c r="D1110" s="52" t="n"/>
      <c r="E1110" s="52" t="n"/>
      <c r="F1110" s="52" t="n"/>
      <c r="G1110" s="52" t="n"/>
      <c r="H1110" s="52" t="n"/>
      <c r="I1110" s="53" t="n"/>
      <c r="J1110" s="54">
        <f>IF(D1110="","",IFERROR(INDEX(CatTipo,MATCH(D1110,CatNome,0)),"?"))</f>
        <v/>
      </c>
      <c r="K1110" s="54">
        <f>IF(D1110="","",IFERROR(INDEX(CatGrupo,MATCH(D1110,CatNome,0)),"?"))</f>
        <v/>
      </c>
      <c r="L1110" s="55">
        <f>IF(J1110="Entrada",N(I1110),IF(J1110="Saída",-N(I1110),0))</f>
        <v/>
      </c>
      <c r="M1110" s="54">
        <f>IF(B1110="",0,IF(H1110="Previsto",IF(Visao="Realizado + previsto",1,0),1))</f>
        <v/>
      </c>
      <c r="N1110" s="54">
        <f>IF(OR(B1110="",H1110&lt;&gt;"Previsto"),"",IF(B1110&lt;TODAY(),"Atrasado",IF(B1110&lt;=TODAY()+7,"Vence em 7 dias","A vencer")))</f>
        <v/>
      </c>
    </row>
    <row r="1111">
      <c r="B1111" s="51" t="n"/>
      <c r="C1111" s="52" t="n"/>
      <c r="D1111" s="52" t="n"/>
      <c r="E1111" s="52" t="n"/>
      <c r="F1111" s="52" t="n"/>
      <c r="G1111" s="52" t="n"/>
      <c r="H1111" s="52" t="n"/>
      <c r="I1111" s="53" t="n"/>
      <c r="J1111" s="54">
        <f>IF(D1111="","",IFERROR(INDEX(CatTipo,MATCH(D1111,CatNome,0)),"?"))</f>
        <v/>
      </c>
      <c r="K1111" s="54">
        <f>IF(D1111="","",IFERROR(INDEX(CatGrupo,MATCH(D1111,CatNome,0)),"?"))</f>
        <v/>
      </c>
      <c r="L1111" s="55">
        <f>IF(J1111="Entrada",N(I1111),IF(J1111="Saída",-N(I1111),0))</f>
        <v/>
      </c>
      <c r="M1111" s="54">
        <f>IF(B1111="",0,IF(H1111="Previsto",IF(Visao="Realizado + previsto",1,0),1))</f>
        <v/>
      </c>
      <c r="N1111" s="54">
        <f>IF(OR(B1111="",H1111&lt;&gt;"Previsto"),"",IF(B1111&lt;TODAY(),"Atrasado",IF(B1111&lt;=TODAY()+7,"Vence em 7 dias","A vencer")))</f>
        <v/>
      </c>
    </row>
    <row r="1112">
      <c r="B1112" s="51" t="n"/>
      <c r="C1112" s="52" t="n"/>
      <c r="D1112" s="52" t="n"/>
      <c r="E1112" s="52" t="n"/>
      <c r="F1112" s="52" t="n"/>
      <c r="G1112" s="52" t="n"/>
      <c r="H1112" s="52" t="n"/>
      <c r="I1112" s="53" t="n"/>
      <c r="J1112" s="54">
        <f>IF(D1112="","",IFERROR(INDEX(CatTipo,MATCH(D1112,CatNome,0)),"?"))</f>
        <v/>
      </c>
      <c r="K1112" s="54">
        <f>IF(D1112="","",IFERROR(INDEX(CatGrupo,MATCH(D1112,CatNome,0)),"?"))</f>
        <v/>
      </c>
      <c r="L1112" s="55">
        <f>IF(J1112="Entrada",N(I1112),IF(J1112="Saída",-N(I1112),0))</f>
        <v/>
      </c>
      <c r="M1112" s="54">
        <f>IF(B1112="",0,IF(H1112="Previsto",IF(Visao="Realizado + previsto",1,0),1))</f>
        <v/>
      </c>
      <c r="N1112" s="54">
        <f>IF(OR(B1112="",H1112&lt;&gt;"Previsto"),"",IF(B1112&lt;TODAY(),"Atrasado",IF(B1112&lt;=TODAY()+7,"Vence em 7 dias","A vencer")))</f>
        <v/>
      </c>
    </row>
    <row r="1113">
      <c r="B1113" s="51" t="n"/>
      <c r="C1113" s="52" t="n"/>
      <c r="D1113" s="52" t="n"/>
      <c r="E1113" s="52" t="n"/>
      <c r="F1113" s="52" t="n"/>
      <c r="G1113" s="52" t="n"/>
      <c r="H1113" s="52" t="n"/>
      <c r="I1113" s="53" t="n"/>
      <c r="J1113" s="54">
        <f>IF(D1113="","",IFERROR(INDEX(CatTipo,MATCH(D1113,CatNome,0)),"?"))</f>
        <v/>
      </c>
      <c r="K1113" s="54">
        <f>IF(D1113="","",IFERROR(INDEX(CatGrupo,MATCH(D1113,CatNome,0)),"?"))</f>
        <v/>
      </c>
      <c r="L1113" s="55">
        <f>IF(J1113="Entrada",N(I1113),IF(J1113="Saída",-N(I1113),0))</f>
        <v/>
      </c>
      <c r="M1113" s="54">
        <f>IF(B1113="",0,IF(H1113="Previsto",IF(Visao="Realizado + previsto",1,0),1))</f>
        <v/>
      </c>
      <c r="N1113" s="54">
        <f>IF(OR(B1113="",H1113&lt;&gt;"Previsto"),"",IF(B1113&lt;TODAY(),"Atrasado",IF(B1113&lt;=TODAY()+7,"Vence em 7 dias","A vencer")))</f>
        <v/>
      </c>
    </row>
    <row r="1114">
      <c r="B1114" s="51" t="n"/>
      <c r="C1114" s="52" t="n"/>
      <c r="D1114" s="52" t="n"/>
      <c r="E1114" s="52" t="n"/>
      <c r="F1114" s="52" t="n"/>
      <c r="G1114" s="52" t="n"/>
      <c r="H1114" s="52" t="n"/>
      <c r="I1114" s="53" t="n"/>
      <c r="J1114" s="54">
        <f>IF(D1114="","",IFERROR(INDEX(CatTipo,MATCH(D1114,CatNome,0)),"?"))</f>
        <v/>
      </c>
      <c r="K1114" s="54">
        <f>IF(D1114="","",IFERROR(INDEX(CatGrupo,MATCH(D1114,CatNome,0)),"?"))</f>
        <v/>
      </c>
      <c r="L1114" s="55">
        <f>IF(J1114="Entrada",N(I1114),IF(J1114="Saída",-N(I1114),0))</f>
        <v/>
      </c>
      <c r="M1114" s="54">
        <f>IF(B1114="",0,IF(H1114="Previsto",IF(Visao="Realizado + previsto",1,0),1))</f>
        <v/>
      </c>
      <c r="N1114" s="54">
        <f>IF(OR(B1114="",H1114&lt;&gt;"Previsto"),"",IF(B1114&lt;TODAY(),"Atrasado",IF(B1114&lt;=TODAY()+7,"Vence em 7 dias","A vencer")))</f>
        <v/>
      </c>
    </row>
    <row r="1115">
      <c r="B1115" s="51" t="n"/>
      <c r="C1115" s="52" t="n"/>
      <c r="D1115" s="52" t="n"/>
      <c r="E1115" s="52" t="n"/>
      <c r="F1115" s="52" t="n"/>
      <c r="G1115" s="52" t="n"/>
      <c r="H1115" s="52" t="n"/>
      <c r="I1115" s="53" t="n"/>
      <c r="J1115" s="54">
        <f>IF(D1115="","",IFERROR(INDEX(CatTipo,MATCH(D1115,CatNome,0)),"?"))</f>
        <v/>
      </c>
      <c r="K1115" s="54">
        <f>IF(D1115="","",IFERROR(INDEX(CatGrupo,MATCH(D1115,CatNome,0)),"?"))</f>
        <v/>
      </c>
      <c r="L1115" s="55">
        <f>IF(J1115="Entrada",N(I1115),IF(J1115="Saída",-N(I1115),0))</f>
        <v/>
      </c>
      <c r="M1115" s="54">
        <f>IF(B1115="",0,IF(H1115="Previsto",IF(Visao="Realizado + previsto",1,0),1))</f>
        <v/>
      </c>
      <c r="N1115" s="54">
        <f>IF(OR(B1115="",H1115&lt;&gt;"Previsto"),"",IF(B1115&lt;TODAY(),"Atrasado",IF(B1115&lt;=TODAY()+7,"Vence em 7 dias","A vencer")))</f>
        <v/>
      </c>
    </row>
    <row r="1116">
      <c r="B1116" s="51" t="n"/>
      <c r="C1116" s="52" t="n"/>
      <c r="D1116" s="52" t="n"/>
      <c r="E1116" s="52" t="n"/>
      <c r="F1116" s="52" t="n"/>
      <c r="G1116" s="52" t="n"/>
      <c r="H1116" s="52" t="n"/>
      <c r="I1116" s="53" t="n"/>
      <c r="J1116" s="54">
        <f>IF(D1116="","",IFERROR(INDEX(CatTipo,MATCH(D1116,CatNome,0)),"?"))</f>
        <v/>
      </c>
      <c r="K1116" s="54">
        <f>IF(D1116="","",IFERROR(INDEX(CatGrupo,MATCH(D1116,CatNome,0)),"?"))</f>
        <v/>
      </c>
      <c r="L1116" s="55">
        <f>IF(J1116="Entrada",N(I1116),IF(J1116="Saída",-N(I1116),0))</f>
        <v/>
      </c>
      <c r="M1116" s="54">
        <f>IF(B1116="",0,IF(H1116="Previsto",IF(Visao="Realizado + previsto",1,0),1))</f>
        <v/>
      </c>
      <c r="N1116" s="54">
        <f>IF(OR(B1116="",H1116&lt;&gt;"Previsto"),"",IF(B1116&lt;TODAY(),"Atrasado",IF(B1116&lt;=TODAY()+7,"Vence em 7 dias","A vencer")))</f>
        <v/>
      </c>
    </row>
    <row r="1117">
      <c r="B1117" s="51" t="n"/>
      <c r="C1117" s="52" t="n"/>
      <c r="D1117" s="52" t="n"/>
      <c r="E1117" s="52" t="n"/>
      <c r="F1117" s="52" t="n"/>
      <c r="G1117" s="52" t="n"/>
      <c r="H1117" s="52" t="n"/>
      <c r="I1117" s="53" t="n"/>
      <c r="J1117" s="54">
        <f>IF(D1117="","",IFERROR(INDEX(CatTipo,MATCH(D1117,CatNome,0)),"?"))</f>
        <v/>
      </c>
      <c r="K1117" s="54">
        <f>IF(D1117="","",IFERROR(INDEX(CatGrupo,MATCH(D1117,CatNome,0)),"?"))</f>
        <v/>
      </c>
      <c r="L1117" s="55">
        <f>IF(J1117="Entrada",N(I1117),IF(J1117="Saída",-N(I1117),0))</f>
        <v/>
      </c>
      <c r="M1117" s="54">
        <f>IF(B1117="",0,IF(H1117="Previsto",IF(Visao="Realizado + previsto",1,0),1))</f>
        <v/>
      </c>
      <c r="N1117" s="54">
        <f>IF(OR(B1117="",H1117&lt;&gt;"Previsto"),"",IF(B1117&lt;TODAY(),"Atrasado",IF(B1117&lt;=TODAY()+7,"Vence em 7 dias","A vencer")))</f>
        <v/>
      </c>
    </row>
    <row r="1118">
      <c r="B1118" s="51" t="n"/>
      <c r="C1118" s="52" t="n"/>
      <c r="D1118" s="52" t="n"/>
      <c r="E1118" s="52" t="n"/>
      <c r="F1118" s="52" t="n"/>
      <c r="G1118" s="52" t="n"/>
      <c r="H1118" s="52" t="n"/>
      <c r="I1118" s="53" t="n"/>
      <c r="J1118" s="54">
        <f>IF(D1118="","",IFERROR(INDEX(CatTipo,MATCH(D1118,CatNome,0)),"?"))</f>
        <v/>
      </c>
      <c r="K1118" s="54">
        <f>IF(D1118="","",IFERROR(INDEX(CatGrupo,MATCH(D1118,CatNome,0)),"?"))</f>
        <v/>
      </c>
      <c r="L1118" s="55">
        <f>IF(J1118="Entrada",N(I1118),IF(J1118="Saída",-N(I1118),0))</f>
        <v/>
      </c>
      <c r="M1118" s="54">
        <f>IF(B1118="",0,IF(H1118="Previsto",IF(Visao="Realizado + previsto",1,0),1))</f>
        <v/>
      </c>
      <c r="N1118" s="54">
        <f>IF(OR(B1118="",H1118&lt;&gt;"Previsto"),"",IF(B1118&lt;TODAY(),"Atrasado",IF(B1118&lt;=TODAY()+7,"Vence em 7 dias","A vencer")))</f>
        <v/>
      </c>
    </row>
    <row r="1119">
      <c r="B1119" s="51" t="n"/>
      <c r="C1119" s="52" t="n"/>
      <c r="D1119" s="52" t="n"/>
      <c r="E1119" s="52" t="n"/>
      <c r="F1119" s="52" t="n"/>
      <c r="G1119" s="52" t="n"/>
      <c r="H1119" s="52" t="n"/>
      <c r="I1119" s="53" t="n"/>
      <c r="J1119" s="54">
        <f>IF(D1119="","",IFERROR(INDEX(CatTipo,MATCH(D1119,CatNome,0)),"?"))</f>
        <v/>
      </c>
      <c r="K1119" s="54">
        <f>IF(D1119="","",IFERROR(INDEX(CatGrupo,MATCH(D1119,CatNome,0)),"?"))</f>
        <v/>
      </c>
      <c r="L1119" s="55">
        <f>IF(J1119="Entrada",N(I1119),IF(J1119="Saída",-N(I1119),0))</f>
        <v/>
      </c>
      <c r="M1119" s="54">
        <f>IF(B1119="",0,IF(H1119="Previsto",IF(Visao="Realizado + previsto",1,0),1))</f>
        <v/>
      </c>
      <c r="N1119" s="54">
        <f>IF(OR(B1119="",H1119&lt;&gt;"Previsto"),"",IF(B1119&lt;TODAY(),"Atrasado",IF(B1119&lt;=TODAY()+7,"Vence em 7 dias","A vencer")))</f>
        <v/>
      </c>
    </row>
    <row r="1120">
      <c r="B1120" s="51" t="n"/>
      <c r="C1120" s="52" t="n"/>
      <c r="D1120" s="52" t="n"/>
      <c r="E1120" s="52" t="n"/>
      <c r="F1120" s="52" t="n"/>
      <c r="G1120" s="52" t="n"/>
      <c r="H1120" s="52" t="n"/>
      <c r="I1120" s="53" t="n"/>
      <c r="J1120" s="54">
        <f>IF(D1120="","",IFERROR(INDEX(CatTipo,MATCH(D1120,CatNome,0)),"?"))</f>
        <v/>
      </c>
      <c r="K1120" s="54">
        <f>IF(D1120="","",IFERROR(INDEX(CatGrupo,MATCH(D1120,CatNome,0)),"?"))</f>
        <v/>
      </c>
      <c r="L1120" s="55">
        <f>IF(J1120="Entrada",N(I1120),IF(J1120="Saída",-N(I1120),0))</f>
        <v/>
      </c>
      <c r="M1120" s="54">
        <f>IF(B1120="",0,IF(H1120="Previsto",IF(Visao="Realizado + previsto",1,0),1))</f>
        <v/>
      </c>
      <c r="N1120" s="54">
        <f>IF(OR(B1120="",H1120&lt;&gt;"Previsto"),"",IF(B1120&lt;TODAY(),"Atrasado",IF(B1120&lt;=TODAY()+7,"Vence em 7 dias","A vencer")))</f>
        <v/>
      </c>
    </row>
    <row r="1121">
      <c r="B1121" s="51" t="n"/>
      <c r="C1121" s="52" t="n"/>
      <c r="D1121" s="52" t="n"/>
      <c r="E1121" s="52" t="n"/>
      <c r="F1121" s="52" t="n"/>
      <c r="G1121" s="52" t="n"/>
      <c r="H1121" s="52" t="n"/>
      <c r="I1121" s="53" t="n"/>
      <c r="J1121" s="54">
        <f>IF(D1121="","",IFERROR(INDEX(CatTipo,MATCH(D1121,CatNome,0)),"?"))</f>
        <v/>
      </c>
      <c r="K1121" s="54">
        <f>IF(D1121="","",IFERROR(INDEX(CatGrupo,MATCH(D1121,CatNome,0)),"?"))</f>
        <v/>
      </c>
      <c r="L1121" s="55">
        <f>IF(J1121="Entrada",N(I1121),IF(J1121="Saída",-N(I1121),0))</f>
        <v/>
      </c>
      <c r="M1121" s="54">
        <f>IF(B1121="",0,IF(H1121="Previsto",IF(Visao="Realizado + previsto",1,0),1))</f>
        <v/>
      </c>
      <c r="N1121" s="54">
        <f>IF(OR(B1121="",H1121&lt;&gt;"Previsto"),"",IF(B1121&lt;TODAY(),"Atrasado",IF(B1121&lt;=TODAY()+7,"Vence em 7 dias","A vencer")))</f>
        <v/>
      </c>
    </row>
    <row r="1122">
      <c r="B1122" s="51" t="n"/>
      <c r="C1122" s="52" t="n"/>
      <c r="D1122" s="52" t="n"/>
      <c r="E1122" s="52" t="n"/>
      <c r="F1122" s="52" t="n"/>
      <c r="G1122" s="52" t="n"/>
      <c r="H1122" s="52" t="n"/>
      <c r="I1122" s="53" t="n"/>
      <c r="J1122" s="54">
        <f>IF(D1122="","",IFERROR(INDEX(CatTipo,MATCH(D1122,CatNome,0)),"?"))</f>
        <v/>
      </c>
      <c r="K1122" s="54">
        <f>IF(D1122="","",IFERROR(INDEX(CatGrupo,MATCH(D1122,CatNome,0)),"?"))</f>
        <v/>
      </c>
      <c r="L1122" s="55">
        <f>IF(J1122="Entrada",N(I1122),IF(J1122="Saída",-N(I1122),0))</f>
        <v/>
      </c>
      <c r="M1122" s="54">
        <f>IF(B1122="",0,IF(H1122="Previsto",IF(Visao="Realizado + previsto",1,0),1))</f>
        <v/>
      </c>
      <c r="N1122" s="54">
        <f>IF(OR(B1122="",H1122&lt;&gt;"Previsto"),"",IF(B1122&lt;TODAY(),"Atrasado",IF(B1122&lt;=TODAY()+7,"Vence em 7 dias","A vencer")))</f>
        <v/>
      </c>
    </row>
    <row r="1123">
      <c r="B1123" s="51" t="n"/>
      <c r="C1123" s="52" t="n"/>
      <c r="D1123" s="52" t="n"/>
      <c r="E1123" s="52" t="n"/>
      <c r="F1123" s="52" t="n"/>
      <c r="G1123" s="52" t="n"/>
      <c r="H1123" s="52" t="n"/>
      <c r="I1123" s="53" t="n"/>
      <c r="J1123" s="54">
        <f>IF(D1123="","",IFERROR(INDEX(CatTipo,MATCH(D1123,CatNome,0)),"?"))</f>
        <v/>
      </c>
      <c r="K1123" s="54">
        <f>IF(D1123="","",IFERROR(INDEX(CatGrupo,MATCH(D1123,CatNome,0)),"?"))</f>
        <v/>
      </c>
      <c r="L1123" s="55">
        <f>IF(J1123="Entrada",N(I1123),IF(J1123="Saída",-N(I1123),0))</f>
        <v/>
      </c>
      <c r="M1123" s="54">
        <f>IF(B1123="",0,IF(H1123="Previsto",IF(Visao="Realizado + previsto",1,0),1))</f>
        <v/>
      </c>
      <c r="N1123" s="54">
        <f>IF(OR(B1123="",H1123&lt;&gt;"Previsto"),"",IF(B1123&lt;TODAY(),"Atrasado",IF(B1123&lt;=TODAY()+7,"Vence em 7 dias","A vencer")))</f>
        <v/>
      </c>
    </row>
    <row r="1124">
      <c r="B1124" s="51" t="n"/>
      <c r="C1124" s="52" t="n"/>
      <c r="D1124" s="52" t="n"/>
      <c r="E1124" s="52" t="n"/>
      <c r="F1124" s="52" t="n"/>
      <c r="G1124" s="52" t="n"/>
      <c r="H1124" s="52" t="n"/>
      <c r="I1124" s="53" t="n"/>
      <c r="J1124" s="54">
        <f>IF(D1124="","",IFERROR(INDEX(CatTipo,MATCH(D1124,CatNome,0)),"?"))</f>
        <v/>
      </c>
      <c r="K1124" s="54">
        <f>IF(D1124="","",IFERROR(INDEX(CatGrupo,MATCH(D1124,CatNome,0)),"?"))</f>
        <v/>
      </c>
      <c r="L1124" s="55">
        <f>IF(J1124="Entrada",N(I1124),IF(J1124="Saída",-N(I1124),0))</f>
        <v/>
      </c>
      <c r="M1124" s="54">
        <f>IF(B1124="",0,IF(H1124="Previsto",IF(Visao="Realizado + previsto",1,0),1))</f>
        <v/>
      </c>
      <c r="N1124" s="54">
        <f>IF(OR(B1124="",H1124&lt;&gt;"Previsto"),"",IF(B1124&lt;TODAY(),"Atrasado",IF(B1124&lt;=TODAY()+7,"Vence em 7 dias","A vencer")))</f>
        <v/>
      </c>
    </row>
    <row r="1125">
      <c r="B1125" s="51" t="n"/>
      <c r="C1125" s="52" t="n"/>
      <c r="D1125" s="52" t="n"/>
      <c r="E1125" s="52" t="n"/>
      <c r="F1125" s="52" t="n"/>
      <c r="G1125" s="52" t="n"/>
      <c r="H1125" s="52" t="n"/>
      <c r="I1125" s="53" t="n"/>
      <c r="J1125" s="54">
        <f>IF(D1125="","",IFERROR(INDEX(CatTipo,MATCH(D1125,CatNome,0)),"?"))</f>
        <v/>
      </c>
      <c r="K1125" s="54">
        <f>IF(D1125="","",IFERROR(INDEX(CatGrupo,MATCH(D1125,CatNome,0)),"?"))</f>
        <v/>
      </c>
      <c r="L1125" s="55">
        <f>IF(J1125="Entrada",N(I1125),IF(J1125="Saída",-N(I1125),0))</f>
        <v/>
      </c>
      <c r="M1125" s="54">
        <f>IF(B1125="",0,IF(H1125="Previsto",IF(Visao="Realizado + previsto",1,0),1))</f>
        <v/>
      </c>
      <c r="N1125" s="54">
        <f>IF(OR(B1125="",H1125&lt;&gt;"Previsto"),"",IF(B1125&lt;TODAY(),"Atrasado",IF(B1125&lt;=TODAY()+7,"Vence em 7 dias","A vencer")))</f>
        <v/>
      </c>
    </row>
    <row r="1126">
      <c r="B1126" s="51" t="n"/>
      <c r="C1126" s="52" t="n"/>
      <c r="D1126" s="52" t="n"/>
      <c r="E1126" s="52" t="n"/>
      <c r="F1126" s="52" t="n"/>
      <c r="G1126" s="52" t="n"/>
      <c r="H1126" s="52" t="n"/>
      <c r="I1126" s="53" t="n"/>
      <c r="J1126" s="54">
        <f>IF(D1126="","",IFERROR(INDEX(CatTipo,MATCH(D1126,CatNome,0)),"?"))</f>
        <v/>
      </c>
      <c r="K1126" s="54">
        <f>IF(D1126="","",IFERROR(INDEX(CatGrupo,MATCH(D1126,CatNome,0)),"?"))</f>
        <v/>
      </c>
      <c r="L1126" s="55">
        <f>IF(J1126="Entrada",N(I1126),IF(J1126="Saída",-N(I1126),0))</f>
        <v/>
      </c>
      <c r="M1126" s="54">
        <f>IF(B1126="",0,IF(H1126="Previsto",IF(Visao="Realizado + previsto",1,0),1))</f>
        <v/>
      </c>
      <c r="N1126" s="54">
        <f>IF(OR(B1126="",H1126&lt;&gt;"Previsto"),"",IF(B1126&lt;TODAY(),"Atrasado",IF(B1126&lt;=TODAY()+7,"Vence em 7 dias","A vencer")))</f>
        <v/>
      </c>
    </row>
    <row r="1127">
      <c r="B1127" s="51" t="n"/>
      <c r="C1127" s="52" t="n"/>
      <c r="D1127" s="52" t="n"/>
      <c r="E1127" s="52" t="n"/>
      <c r="F1127" s="52" t="n"/>
      <c r="G1127" s="52" t="n"/>
      <c r="H1127" s="52" t="n"/>
      <c r="I1127" s="53" t="n"/>
      <c r="J1127" s="54">
        <f>IF(D1127="","",IFERROR(INDEX(CatTipo,MATCH(D1127,CatNome,0)),"?"))</f>
        <v/>
      </c>
      <c r="K1127" s="54">
        <f>IF(D1127="","",IFERROR(INDEX(CatGrupo,MATCH(D1127,CatNome,0)),"?"))</f>
        <v/>
      </c>
      <c r="L1127" s="55">
        <f>IF(J1127="Entrada",N(I1127),IF(J1127="Saída",-N(I1127),0))</f>
        <v/>
      </c>
      <c r="M1127" s="54">
        <f>IF(B1127="",0,IF(H1127="Previsto",IF(Visao="Realizado + previsto",1,0),1))</f>
        <v/>
      </c>
      <c r="N1127" s="54">
        <f>IF(OR(B1127="",H1127&lt;&gt;"Previsto"),"",IF(B1127&lt;TODAY(),"Atrasado",IF(B1127&lt;=TODAY()+7,"Vence em 7 dias","A vencer")))</f>
        <v/>
      </c>
    </row>
    <row r="1128">
      <c r="B1128" s="51" t="n"/>
      <c r="C1128" s="52" t="n"/>
      <c r="D1128" s="52" t="n"/>
      <c r="E1128" s="52" t="n"/>
      <c r="F1128" s="52" t="n"/>
      <c r="G1128" s="52" t="n"/>
      <c r="H1128" s="52" t="n"/>
      <c r="I1128" s="53" t="n"/>
      <c r="J1128" s="54">
        <f>IF(D1128="","",IFERROR(INDEX(CatTipo,MATCH(D1128,CatNome,0)),"?"))</f>
        <v/>
      </c>
      <c r="K1128" s="54">
        <f>IF(D1128="","",IFERROR(INDEX(CatGrupo,MATCH(D1128,CatNome,0)),"?"))</f>
        <v/>
      </c>
      <c r="L1128" s="55">
        <f>IF(J1128="Entrada",N(I1128),IF(J1128="Saída",-N(I1128),0))</f>
        <v/>
      </c>
      <c r="M1128" s="54">
        <f>IF(B1128="",0,IF(H1128="Previsto",IF(Visao="Realizado + previsto",1,0),1))</f>
        <v/>
      </c>
      <c r="N1128" s="54">
        <f>IF(OR(B1128="",H1128&lt;&gt;"Previsto"),"",IF(B1128&lt;TODAY(),"Atrasado",IF(B1128&lt;=TODAY()+7,"Vence em 7 dias","A vencer")))</f>
        <v/>
      </c>
    </row>
    <row r="1129">
      <c r="B1129" s="51" t="n"/>
      <c r="C1129" s="52" t="n"/>
      <c r="D1129" s="52" t="n"/>
      <c r="E1129" s="52" t="n"/>
      <c r="F1129" s="52" t="n"/>
      <c r="G1129" s="52" t="n"/>
      <c r="H1129" s="52" t="n"/>
      <c r="I1129" s="53" t="n"/>
      <c r="J1129" s="54">
        <f>IF(D1129="","",IFERROR(INDEX(CatTipo,MATCH(D1129,CatNome,0)),"?"))</f>
        <v/>
      </c>
      <c r="K1129" s="54">
        <f>IF(D1129="","",IFERROR(INDEX(CatGrupo,MATCH(D1129,CatNome,0)),"?"))</f>
        <v/>
      </c>
      <c r="L1129" s="55">
        <f>IF(J1129="Entrada",N(I1129),IF(J1129="Saída",-N(I1129),0))</f>
        <v/>
      </c>
      <c r="M1129" s="54">
        <f>IF(B1129="",0,IF(H1129="Previsto",IF(Visao="Realizado + previsto",1,0),1))</f>
        <v/>
      </c>
      <c r="N1129" s="54">
        <f>IF(OR(B1129="",H1129&lt;&gt;"Previsto"),"",IF(B1129&lt;TODAY(),"Atrasado",IF(B1129&lt;=TODAY()+7,"Vence em 7 dias","A vencer")))</f>
        <v/>
      </c>
    </row>
    <row r="1130">
      <c r="B1130" s="51" t="n"/>
      <c r="C1130" s="52" t="n"/>
      <c r="D1130" s="52" t="n"/>
      <c r="E1130" s="52" t="n"/>
      <c r="F1130" s="52" t="n"/>
      <c r="G1130" s="52" t="n"/>
      <c r="H1130" s="52" t="n"/>
      <c r="I1130" s="53" t="n"/>
      <c r="J1130" s="54">
        <f>IF(D1130="","",IFERROR(INDEX(CatTipo,MATCH(D1130,CatNome,0)),"?"))</f>
        <v/>
      </c>
      <c r="K1130" s="54">
        <f>IF(D1130="","",IFERROR(INDEX(CatGrupo,MATCH(D1130,CatNome,0)),"?"))</f>
        <v/>
      </c>
      <c r="L1130" s="55">
        <f>IF(J1130="Entrada",N(I1130),IF(J1130="Saída",-N(I1130),0))</f>
        <v/>
      </c>
      <c r="M1130" s="54">
        <f>IF(B1130="",0,IF(H1130="Previsto",IF(Visao="Realizado + previsto",1,0),1))</f>
        <v/>
      </c>
      <c r="N1130" s="54">
        <f>IF(OR(B1130="",H1130&lt;&gt;"Previsto"),"",IF(B1130&lt;TODAY(),"Atrasado",IF(B1130&lt;=TODAY()+7,"Vence em 7 dias","A vencer")))</f>
        <v/>
      </c>
    </row>
    <row r="1131">
      <c r="B1131" s="51" t="n"/>
      <c r="C1131" s="52" t="n"/>
      <c r="D1131" s="52" t="n"/>
      <c r="E1131" s="52" t="n"/>
      <c r="F1131" s="52" t="n"/>
      <c r="G1131" s="52" t="n"/>
      <c r="H1131" s="52" t="n"/>
      <c r="I1131" s="53" t="n"/>
      <c r="J1131" s="54">
        <f>IF(D1131="","",IFERROR(INDEX(CatTipo,MATCH(D1131,CatNome,0)),"?"))</f>
        <v/>
      </c>
      <c r="K1131" s="54">
        <f>IF(D1131="","",IFERROR(INDEX(CatGrupo,MATCH(D1131,CatNome,0)),"?"))</f>
        <v/>
      </c>
      <c r="L1131" s="55">
        <f>IF(J1131="Entrada",N(I1131),IF(J1131="Saída",-N(I1131),0))</f>
        <v/>
      </c>
      <c r="M1131" s="54">
        <f>IF(B1131="",0,IF(H1131="Previsto",IF(Visao="Realizado + previsto",1,0),1))</f>
        <v/>
      </c>
      <c r="N1131" s="54">
        <f>IF(OR(B1131="",H1131&lt;&gt;"Previsto"),"",IF(B1131&lt;TODAY(),"Atrasado",IF(B1131&lt;=TODAY()+7,"Vence em 7 dias","A vencer")))</f>
        <v/>
      </c>
    </row>
    <row r="1132">
      <c r="B1132" s="51" t="n"/>
      <c r="C1132" s="52" t="n"/>
      <c r="D1132" s="52" t="n"/>
      <c r="E1132" s="52" t="n"/>
      <c r="F1132" s="52" t="n"/>
      <c r="G1132" s="52" t="n"/>
      <c r="H1132" s="52" t="n"/>
      <c r="I1132" s="53" t="n"/>
      <c r="J1132" s="54">
        <f>IF(D1132="","",IFERROR(INDEX(CatTipo,MATCH(D1132,CatNome,0)),"?"))</f>
        <v/>
      </c>
      <c r="K1132" s="54">
        <f>IF(D1132="","",IFERROR(INDEX(CatGrupo,MATCH(D1132,CatNome,0)),"?"))</f>
        <v/>
      </c>
      <c r="L1132" s="55">
        <f>IF(J1132="Entrada",N(I1132),IF(J1132="Saída",-N(I1132),0))</f>
        <v/>
      </c>
      <c r="M1132" s="54">
        <f>IF(B1132="",0,IF(H1132="Previsto",IF(Visao="Realizado + previsto",1,0),1))</f>
        <v/>
      </c>
      <c r="N1132" s="54">
        <f>IF(OR(B1132="",H1132&lt;&gt;"Previsto"),"",IF(B1132&lt;TODAY(),"Atrasado",IF(B1132&lt;=TODAY()+7,"Vence em 7 dias","A vencer")))</f>
        <v/>
      </c>
    </row>
    <row r="1133">
      <c r="B1133" s="51" t="n"/>
      <c r="C1133" s="52" t="n"/>
      <c r="D1133" s="52" t="n"/>
      <c r="E1133" s="52" t="n"/>
      <c r="F1133" s="52" t="n"/>
      <c r="G1133" s="52" t="n"/>
      <c r="H1133" s="52" t="n"/>
      <c r="I1133" s="53" t="n"/>
      <c r="J1133" s="54">
        <f>IF(D1133="","",IFERROR(INDEX(CatTipo,MATCH(D1133,CatNome,0)),"?"))</f>
        <v/>
      </c>
      <c r="K1133" s="54">
        <f>IF(D1133="","",IFERROR(INDEX(CatGrupo,MATCH(D1133,CatNome,0)),"?"))</f>
        <v/>
      </c>
      <c r="L1133" s="55">
        <f>IF(J1133="Entrada",N(I1133),IF(J1133="Saída",-N(I1133),0))</f>
        <v/>
      </c>
      <c r="M1133" s="54">
        <f>IF(B1133="",0,IF(H1133="Previsto",IF(Visao="Realizado + previsto",1,0),1))</f>
        <v/>
      </c>
      <c r="N1133" s="54">
        <f>IF(OR(B1133="",H1133&lt;&gt;"Previsto"),"",IF(B1133&lt;TODAY(),"Atrasado",IF(B1133&lt;=TODAY()+7,"Vence em 7 dias","A vencer")))</f>
        <v/>
      </c>
    </row>
    <row r="1134">
      <c r="B1134" s="51" t="n"/>
      <c r="C1134" s="52" t="n"/>
      <c r="D1134" s="52" t="n"/>
      <c r="E1134" s="52" t="n"/>
      <c r="F1134" s="52" t="n"/>
      <c r="G1134" s="52" t="n"/>
      <c r="H1134" s="52" t="n"/>
      <c r="I1134" s="53" t="n"/>
      <c r="J1134" s="54">
        <f>IF(D1134="","",IFERROR(INDEX(CatTipo,MATCH(D1134,CatNome,0)),"?"))</f>
        <v/>
      </c>
      <c r="K1134" s="54">
        <f>IF(D1134="","",IFERROR(INDEX(CatGrupo,MATCH(D1134,CatNome,0)),"?"))</f>
        <v/>
      </c>
      <c r="L1134" s="55">
        <f>IF(J1134="Entrada",N(I1134),IF(J1134="Saída",-N(I1134),0))</f>
        <v/>
      </c>
      <c r="M1134" s="54">
        <f>IF(B1134="",0,IF(H1134="Previsto",IF(Visao="Realizado + previsto",1,0),1))</f>
        <v/>
      </c>
      <c r="N1134" s="54">
        <f>IF(OR(B1134="",H1134&lt;&gt;"Previsto"),"",IF(B1134&lt;TODAY(),"Atrasado",IF(B1134&lt;=TODAY()+7,"Vence em 7 dias","A vencer")))</f>
        <v/>
      </c>
    </row>
    <row r="1135">
      <c r="B1135" s="51" t="n"/>
      <c r="C1135" s="52" t="n"/>
      <c r="D1135" s="52" t="n"/>
      <c r="E1135" s="52" t="n"/>
      <c r="F1135" s="52" t="n"/>
      <c r="G1135" s="52" t="n"/>
      <c r="H1135" s="52" t="n"/>
      <c r="I1135" s="53" t="n"/>
      <c r="J1135" s="54">
        <f>IF(D1135="","",IFERROR(INDEX(CatTipo,MATCH(D1135,CatNome,0)),"?"))</f>
        <v/>
      </c>
      <c r="K1135" s="54">
        <f>IF(D1135="","",IFERROR(INDEX(CatGrupo,MATCH(D1135,CatNome,0)),"?"))</f>
        <v/>
      </c>
      <c r="L1135" s="55">
        <f>IF(J1135="Entrada",N(I1135),IF(J1135="Saída",-N(I1135),0))</f>
        <v/>
      </c>
      <c r="M1135" s="54">
        <f>IF(B1135="",0,IF(H1135="Previsto",IF(Visao="Realizado + previsto",1,0),1))</f>
        <v/>
      </c>
      <c r="N1135" s="54">
        <f>IF(OR(B1135="",H1135&lt;&gt;"Previsto"),"",IF(B1135&lt;TODAY(),"Atrasado",IF(B1135&lt;=TODAY()+7,"Vence em 7 dias","A vencer")))</f>
        <v/>
      </c>
    </row>
    <row r="1136">
      <c r="B1136" s="51" t="n"/>
      <c r="C1136" s="52" t="n"/>
      <c r="D1136" s="52" t="n"/>
      <c r="E1136" s="52" t="n"/>
      <c r="F1136" s="52" t="n"/>
      <c r="G1136" s="52" t="n"/>
      <c r="H1136" s="52" t="n"/>
      <c r="I1136" s="53" t="n"/>
      <c r="J1136" s="54">
        <f>IF(D1136="","",IFERROR(INDEX(CatTipo,MATCH(D1136,CatNome,0)),"?"))</f>
        <v/>
      </c>
      <c r="K1136" s="54">
        <f>IF(D1136="","",IFERROR(INDEX(CatGrupo,MATCH(D1136,CatNome,0)),"?"))</f>
        <v/>
      </c>
      <c r="L1136" s="55">
        <f>IF(J1136="Entrada",N(I1136),IF(J1136="Saída",-N(I1136),0))</f>
        <v/>
      </c>
      <c r="M1136" s="54">
        <f>IF(B1136="",0,IF(H1136="Previsto",IF(Visao="Realizado + previsto",1,0),1))</f>
        <v/>
      </c>
      <c r="N1136" s="54">
        <f>IF(OR(B1136="",H1136&lt;&gt;"Previsto"),"",IF(B1136&lt;TODAY(),"Atrasado",IF(B1136&lt;=TODAY()+7,"Vence em 7 dias","A vencer")))</f>
        <v/>
      </c>
    </row>
    <row r="1137">
      <c r="B1137" s="51" t="n"/>
      <c r="C1137" s="52" t="n"/>
      <c r="D1137" s="52" t="n"/>
      <c r="E1137" s="52" t="n"/>
      <c r="F1137" s="52" t="n"/>
      <c r="G1137" s="52" t="n"/>
      <c r="H1137" s="52" t="n"/>
      <c r="I1137" s="53" t="n"/>
      <c r="J1137" s="54">
        <f>IF(D1137="","",IFERROR(INDEX(CatTipo,MATCH(D1137,CatNome,0)),"?"))</f>
        <v/>
      </c>
      <c r="K1137" s="54">
        <f>IF(D1137="","",IFERROR(INDEX(CatGrupo,MATCH(D1137,CatNome,0)),"?"))</f>
        <v/>
      </c>
      <c r="L1137" s="55">
        <f>IF(J1137="Entrada",N(I1137),IF(J1137="Saída",-N(I1137),0))</f>
        <v/>
      </c>
      <c r="M1137" s="54">
        <f>IF(B1137="",0,IF(H1137="Previsto",IF(Visao="Realizado + previsto",1,0),1))</f>
        <v/>
      </c>
      <c r="N1137" s="54">
        <f>IF(OR(B1137="",H1137&lt;&gt;"Previsto"),"",IF(B1137&lt;TODAY(),"Atrasado",IF(B1137&lt;=TODAY()+7,"Vence em 7 dias","A vencer")))</f>
        <v/>
      </c>
    </row>
    <row r="1138">
      <c r="B1138" s="51" t="n"/>
      <c r="C1138" s="52" t="n"/>
      <c r="D1138" s="52" t="n"/>
      <c r="E1138" s="52" t="n"/>
      <c r="F1138" s="52" t="n"/>
      <c r="G1138" s="52" t="n"/>
      <c r="H1138" s="52" t="n"/>
      <c r="I1138" s="53" t="n"/>
      <c r="J1138" s="54">
        <f>IF(D1138="","",IFERROR(INDEX(CatTipo,MATCH(D1138,CatNome,0)),"?"))</f>
        <v/>
      </c>
      <c r="K1138" s="54">
        <f>IF(D1138="","",IFERROR(INDEX(CatGrupo,MATCH(D1138,CatNome,0)),"?"))</f>
        <v/>
      </c>
      <c r="L1138" s="55">
        <f>IF(J1138="Entrada",N(I1138),IF(J1138="Saída",-N(I1138),0))</f>
        <v/>
      </c>
      <c r="M1138" s="54">
        <f>IF(B1138="",0,IF(H1138="Previsto",IF(Visao="Realizado + previsto",1,0),1))</f>
        <v/>
      </c>
      <c r="N1138" s="54">
        <f>IF(OR(B1138="",H1138&lt;&gt;"Previsto"),"",IF(B1138&lt;TODAY(),"Atrasado",IF(B1138&lt;=TODAY()+7,"Vence em 7 dias","A vencer")))</f>
        <v/>
      </c>
    </row>
    <row r="1139">
      <c r="B1139" s="51" t="n"/>
      <c r="C1139" s="52" t="n"/>
      <c r="D1139" s="52" t="n"/>
      <c r="E1139" s="52" t="n"/>
      <c r="F1139" s="52" t="n"/>
      <c r="G1139" s="52" t="n"/>
      <c r="H1139" s="52" t="n"/>
      <c r="I1139" s="53" t="n"/>
      <c r="J1139" s="54">
        <f>IF(D1139="","",IFERROR(INDEX(CatTipo,MATCH(D1139,CatNome,0)),"?"))</f>
        <v/>
      </c>
      <c r="K1139" s="54">
        <f>IF(D1139="","",IFERROR(INDEX(CatGrupo,MATCH(D1139,CatNome,0)),"?"))</f>
        <v/>
      </c>
      <c r="L1139" s="55">
        <f>IF(J1139="Entrada",N(I1139),IF(J1139="Saída",-N(I1139),0))</f>
        <v/>
      </c>
      <c r="M1139" s="54">
        <f>IF(B1139="",0,IF(H1139="Previsto",IF(Visao="Realizado + previsto",1,0),1))</f>
        <v/>
      </c>
      <c r="N1139" s="54">
        <f>IF(OR(B1139="",H1139&lt;&gt;"Previsto"),"",IF(B1139&lt;TODAY(),"Atrasado",IF(B1139&lt;=TODAY()+7,"Vence em 7 dias","A vencer")))</f>
        <v/>
      </c>
    </row>
    <row r="1140">
      <c r="B1140" s="51" t="n"/>
      <c r="C1140" s="52" t="n"/>
      <c r="D1140" s="52" t="n"/>
      <c r="E1140" s="52" t="n"/>
      <c r="F1140" s="52" t="n"/>
      <c r="G1140" s="52" t="n"/>
      <c r="H1140" s="52" t="n"/>
      <c r="I1140" s="53" t="n"/>
      <c r="J1140" s="54">
        <f>IF(D1140="","",IFERROR(INDEX(CatTipo,MATCH(D1140,CatNome,0)),"?"))</f>
        <v/>
      </c>
      <c r="K1140" s="54">
        <f>IF(D1140="","",IFERROR(INDEX(CatGrupo,MATCH(D1140,CatNome,0)),"?"))</f>
        <v/>
      </c>
      <c r="L1140" s="55">
        <f>IF(J1140="Entrada",N(I1140),IF(J1140="Saída",-N(I1140),0))</f>
        <v/>
      </c>
      <c r="M1140" s="54">
        <f>IF(B1140="",0,IF(H1140="Previsto",IF(Visao="Realizado + previsto",1,0),1))</f>
        <v/>
      </c>
      <c r="N1140" s="54">
        <f>IF(OR(B1140="",H1140&lt;&gt;"Previsto"),"",IF(B1140&lt;TODAY(),"Atrasado",IF(B1140&lt;=TODAY()+7,"Vence em 7 dias","A vencer")))</f>
        <v/>
      </c>
    </row>
    <row r="1141">
      <c r="B1141" s="51" t="n"/>
      <c r="C1141" s="52" t="n"/>
      <c r="D1141" s="52" t="n"/>
      <c r="E1141" s="52" t="n"/>
      <c r="F1141" s="52" t="n"/>
      <c r="G1141" s="52" t="n"/>
      <c r="H1141" s="52" t="n"/>
      <c r="I1141" s="53" t="n"/>
      <c r="J1141" s="54">
        <f>IF(D1141="","",IFERROR(INDEX(CatTipo,MATCH(D1141,CatNome,0)),"?"))</f>
        <v/>
      </c>
      <c r="K1141" s="54">
        <f>IF(D1141="","",IFERROR(INDEX(CatGrupo,MATCH(D1141,CatNome,0)),"?"))</f>
        <v/>
      </c>
      <c r="L1141" s="55">
        <f>IF(J1141="Entrada",N(I1141),IF(J1141="Saída",-N(I1141),0))</f>
        <v/>
      </c>
      <c r="M1141" s="54">
        <f>IF(B1141="",0,IF(H1141="Previsto",IF(Visao="Realizado + previsto",1,0),1))</f>
        <v/>
      </c>
      <c r="N1141" s="54">
        <f>IF(OR(B1141="",H1141&lt;&gt;"Previsto"),"",IF(B1141&lt;TODAY(),"Atrasado",IF(B1141&lt;=TODAY()+7,"Vence em 7 dias","A vencer")))</f>
        <v/>
      </c>
    </row>
    <row r="1142">
      <c r="B1142" s="51" t="n"/>
      <c r="C1142" s="52" t="n"/>
      <c r="D1142" s="52" t="n"/>
      <c r="E1142" s="52" t="n"/>
      <c r="F1142" s="52" t="n"/>
      <c r="G1142" s="52" t="n"/>
      <c r="H1142" s="52" t="n"/>
      <c r="I1142" s="53" t="n"/>
      <c r="J1142" s="54">
        <f>IF(D1142="","",IFERROR(INDEX(CatTipo,MATCH(D1142,CatNome,0)),"?"))</f>
        <v/>
      </c>
      <c r="K1142" s="54">
        <f>IF(D1142="","",IFERROR(INDEX(CatGrupo,MATCH(D1142,CatNome,0)),"?"))</f>
        <v/>
      </c>
      <c r="L1142" s="55">
        <f>IF(J1142="Entrada",N(I1142),IF(J1142="Saída",-N(I1142),0))</f>
        <v/>
      </c>
      <c r="M1142" s="54">
        <f>IF(B1142="",0,IF(H1142="Previsto",IF(Visao="Realizado + previsto",1,0),1))</f>
        <v/>
      </c>
      <c r="N1142" s="54">
        <f>IF(OR(B1142="",H1142&lt;&gt;"Previsto"),"",IF(B1142&lt;TODAY(),"Atrasado",IF(B1142&lt;=TODAY()+7,"Vence em 7 dias","A vencer")))</f>
        <v/>
      </c>
    </row>
    <row r="1143">
      <c r="B1143" s="51" t="n"/>
      <c r="C1143" s="52" t="n"/>
      <c r="D1143" s="52" t="n"/>
      <c r="E1143" s="52" t="n"/>
      <c r="F1143" s="52" t="n"/>
      <c r="G1143" s="52" t="n"/>
      <c r="H1143" s="52" t="n"/>
      <c r="I1143" s="53" t="n"/>
      <c r="J1143" s="54">
        <f>IF(D1143="","",IFERROR(INDEX(CatTipo,MATCH(D1143,CatNome,0)),"?"))</f>
        <v/>
      </c>
      <c r="K1143" s="54">
        <f>IF(D1143="","",IFERROR(INDEX(CatGrupo,MATCH(D1143,CatNome,0)),"?"))</f>
        <v/>
      </c>
      <c r="L1143" s="55">
        <f>IF(J1143="Entrada",N(I1143),IF(J1143="Saída",-N(I1143),0))</f>
        <v/>
      </c>
      <c r="M1143" s="54">
        <f>IF(B1143="",0,IF(H1143="Previsto",IF(Visao="Realizado + previsto",1,0),1))</f>
        <v/>
      </c>
      <c r="N1143" s="54">
        <f>IF(OR(B1143="",H1143&lt;&gt;"Previsto"),"",IF(B1143&lt;TODAY(),"Atrasado",IF(B1143&lt;=TODAY()+7,"Vence em 7 dias","A vencer")))</f>
        <v/>
      </c>
    </row>
    <row r="1144">
      <c r="B1144" s="51" t="n"/>
      <c r="C1144" s="52" t="n"/>
      <c r="D1144" s="52" t="n"/>
      <c r="E1144" s="52" t="n"/>
      <c r="F1144" s="52" t="n"/>
      <c r="G1144" s="52" t="n"/>
      <c r="H1144" s="52" t="n"/>
      <c r="I1144" s="53" t="n"/>
      <c r="J1144" s="54">
        <f>IF(D1144="","",IFERROR(INDEX(CatTipo,MATCH(D1144,CatNome,0)),"?"))</f>
        <v/>
      </c>
      <c r="K1144" s="54">
        <f>IF(D1144="","",IFERROR(INDEX(CatGrupo,MATCH(D1144,CatNome,0)),"?"))</f>
        <v/>
      </c>
      <c r="L1144" s="55">
        <f>IF(J1144="Entrada",N(I1144),IF(J1144="Saída",-N(I1144),0))</f>
        <v/>
      </c>
      <c r="M1144" s="54">
        <f>IF(B1144="",0,IF(H1144="Previsto",IF(Visao="Realizado + previsto",1,0),1))</f>
        <v/>
      </c>
      <c r="N1144" s="54">
        <f>IF(OR(B1144="",H1144&lt;&gt;"Previsto"),"",IF(B1144&lt;TODAY(),"Atrasado",IF(B1144&lt;=TODAY()+7,"Vence em 7 dias","A vencer")))</f>
        <v/>
      </c>
    </row>
    <row r="1145">
      <c r="B1145" s="51" t="n"/>
      <c r="C1145" s="52" t="n"/>
      <c r="D1145" s="52" t="n"/>
      <c r="E1145" s="52" t="n"/>
      <c r="F1145" s="52" t="n"/>
      <c r="G1145" s="52" t="n"/>
      <c r="H1145" s="52" t="n"/>
      <c r="I1145" s="53" t="n"/>
      <c r="J1145" s="54">
        <f>IF(D1145="","",IFERROR(INDEX(CatTipo,MATCH(D1145,CatNome,0)),"?"))</f>
        <v/>
      </c>
      <c r="K1145" s="54">
        <f>IF(D1145="","",IFERROR(INDEX(CatGrupo,MATCH(D1145,CatNome,0)),"?"))</f>
        <v/>
      </c>
      <c r="L1145" s="55">
        <f>IF(J1145="Entrada",N(I1145),IF(J1145="Saída",-N(I1145),0))</f>
        <v/>
      </c>
      <c r="M1145" s="54">
        <f>IF(B1145="",0,IF(H1145="Previsto",IF(Visao="Realizado + previsto",1,0),1))</f>
        <v/>
      </c>
      <c r="N1145" s="54">
        <f>IF(OR(B1145="",H1145&lt;&gt;"Previsto"),"",IF(B1145&lt;TODAY(),"Atrasado",IF(B1145&lt;=TODAY()+7,"Vence em 7 dias","A vencer")))</f>
        <v/>
      </c>
    </row>
    <row r="1146">
      <c r="B1146" s="51" t="n"/>
      <c r="C1146" s="52" t="n"/>
      <c r="D1146" s="52" t="n"/>
      <c r="E1146" s="52" t="n"/>
      <c r="F1146" s="52" t="n"/>
      <c r="G1146" s="52" t="n"/>
      <c r="H1146" s="52" t="n"/>
      <c r="I1146" s="53" t="n"/>
      <c r="J1146" s="54">
        <f>IF(D1146="","",IFERROR(INDEX(CatTipo,MATCH(D1146,CatNome,0)),"?"))</f>
        <v/>
      </c>
      <c r="K1146" s="54">
        <f>IF(D1146="","",IFERROR(INDEX(CatGrupo,MATCH(D1146,CatNome,0)),"?"))</f>
        <v/>
      </c>
      <c r="L1146" s="55">
        <f>IF(J1146="Entrada",N(I1146),IF(J1146="Saída",-N(I1146),0))</f>
        <v/>
      </c>
      <c r="M1146" s="54">
        <f>IF(B1146="",0,IF(H1146="Previsto",IF(Visao="Realizado + previsto",1,0),1))</f>
        <v/>
      </c>
      <c r="N1146" s="54">
        <f>IF(OR(B1146="",H1146&lt;&gt;"Previsto"),"",IF(B1146&lt;TODAY(),"Atrasado",IF(B1146&lt;=TODAY()+7,"Vence em 7 dias","A vencer")))</f>
        <v/>
      </c>
    </row>
    <row r="1147">
      <c r="B1147" s="51" t="n"/>
      <c r="C1147" s="52" t="n"/>
      <c r="D1147" s="52" t="n"/>
      <c r="E1147" s="52" t="n"/>
      <c r="F1147" s="52" t="n"/>
      <c r="G1147" s="52" t="n"/>
      <c r="H1147" s="52" t="n"/>
      <c r="I1147" s="53" t="n"/>
      <c r="J1147" s="54">
        <f>IF(D1147="","",IFERROR(INDEX(CatTipo,MATCH(D1147,CatNome,0)),"?"))</f>
        <v/>
      </c>
      <c r="K1147" s="54">
        <f>IF(D1147="","",IFERROR(INDEX(CatGrupo,MATCH(D1147,CatNome,0)),"?"))</f>
        <v/>
      </c>
      <c r="L1147" s="55">
        <f>IF(J1147="Entrada",N(I1147),IF(J1147="Saída",-N(I1147),0))</f>
        <v/>
      </c>
      <c r="M1147" s="54">
        <f>IF(B1147="",0,IF(H1147="Previsto",IF(Visao="Realizado + previsto",1,0),1))</f>
        <v/>
      </c>
      <c r="N1147" s="54">
        <f>IF(OR(B1147="",H1147&lt;&gt;"Previsto"),"",IF(B1147&lt;TODAY(),"Atrasado",IF(B1147&lt;=TODAY()+7,"Vence em 7 dias","A vencer")))</f>
        <v/>
      </c>
    </row>
    <row r="1148">
      <c r="B1148" s="51" t="n"/>
      <c r="C1148" s="52" t="n"/>
      <c r="D1148" s="52" t="n"/>
      <c r="E1148" s="52" t="n"/>
      <c r="F1148" s="52" t="n"/>
      <c r="G1148" s="52" t="n"/>
      <c r="H1148" s="52" t="n"/>
      <c r="I1148" s="53" t="n"/>
      <c r="J1148" s="54">
        <f>IF(D1148="","",IFERROR(INDEX(CatTipo,MATCH(D1148,CatNome,0)),"?"))</f>
        <v/>
      </c>
      <c r="K1148" s="54">
        <f>IF(D1148="","",IFERROR(INDEX(CatGrupo,MATCH(D1148,CatNome,0)),"?"))</f>
        <v/>
      </c>
      <c r="L1148" s="55">
        <f>IF(J1148="Entrada",N(I1148),IF(J1148="Saída",-N(I1148),0))</f>
        <v/>
      </c>
      <c r="M1148" s="54">
        <f>IF(B1148="",0,IF(H1148="Previsto",IF(Visao="Realizado + previsto",1,0),1))</f>
        <v/>
      </c>
      <c r="N1148" s="54">
        <f>IF(OR(B1148="",H1148&lt;&gt;"Previsto"),"",IF(B1148&lt;TODAY(),"Atrasado",IF(B1148&lt;=TODAY()+7,"Vence em 7 dias","A vencer")))</f>
        <v/>
      </c>
    </row>
    <row r="1149">
      <c r="B1149" s="51" t="n"/>
      <c r="C1149" s="52" t="n"/>
      <c r="D1149" s="52" t="n"/>
      <c r="E1149" s="52" t="n"/>
      <c r="F1149" s="52" t="n"/>
      <c r="G1149" s="52" t="n"/>
      <c r="H1149" s="52" t="n"/>
      <c r="I1149" s="53" t="n"/>
      <c r="J1149" s="54">
        <f>IF(D1149="","",IFERROR(INDEX(CatTipo,MATCH(D1149,CatNome,0)),"?"))</f>
        <v/>
      </c>
      <c r="K1149" s="54">
        <f>IF(D1149="","",IFERROR(INDEX(CatGrupo,MATCH(D1149,CatNome,0)),"?"))</f>
        <v/>
      </c>
      <c r="L1149" s="55">
        <f>IF(J1149="Entrada",N(I1149),IF(J1149="Saída",-N(I1149),0))</f>
        <v/>
      </c>
      <c r="M1149" s="54">
        <f>IF(B1149="",0,IF(H1149="Previsto",IF(Visao="Realizado + previsto",1,0),1))</f>
        <v/>
      </c>
      <c r="N1149" s="54">
        <f>IF(OR(B1149="",H1149&lt;&gt;"Previsto"),"",IF(B1149&lt;TODAY(),"Atrasado",IF(B1149&lt;=TODAY()+7,"Vence em 7 dias","A vencer")))</f>
        <v/>
      </c>
    </row>
    <row r="1150">
      <c r="B1150" s="51" t="n"/>
      <c r="C1150" s="52" t="n"/>
      <c r="D1150" s="52" t="n"/>
      <c r="E1150" s="52" t="n"/>
      <c r="F1150" s="52" t="n"/>
      <c r="G1150" s="52" t="n"/>
      <c r="H1150" s="52" t="n"/>
      <c r="I1150" s="53" t="n"/>
      <c r="J1150" s="54">
        <f>IF(D1150="","",IFERROR(INDEX(CatTipo,MATCH(D1150,CatNome,0)),"?"))</f>
        <v/>
      </c>
      <c r="K1150" s="54">
        <f>IF(D1150="","",IFERROR(INDEX(CatGrupo,MATCH(D1150,CatNome,0)),"?"))</f>
        <v/>
      </c>
      <c r="L1150" s="55">
        <f>IF(J1150="Entrada",N(I1150),IF(J1150="Saída",-N(I1150),0))</f>
        <v/>
      </c>
      <c r="M1150" s="54">
        <f>IF(B1150="",0,IF(H1150="Previsto",IF(Visao="Realizado + previsto",1,0),1))</f>
        <v/>
      </c>
      <c r="N1150" s="54">
        <f>IF(OR(B1150="",H1150&lt;&gt;"Previsto"),"",IF(B1150&lt;TODAY(),"Atrasado",IF(B1150&lt;=TODAY()+7,"Vence em 7 dias","A vencer")))</f>
        <v/>
      </c>
    </row>
    <row r="1151">
      <c r="B1151" s="51" t="n"/>
      <c r="C1151" s="52" t="n"/>
      <c r="D1151" s="52" t="n"/>
      <c r="E1151" s="52" t="n"/>
      <c r="F1151" s="52" t="n"/>
      <c r="G1151" s="52" t="n"/>
      <c r="H1151" s="52" t="n"/>
      <c r="I1151" s="53" t="n"/>
      <c r="J1151" s="54">
        <f>IF(D1151="","",IFERROR(INDEX(CatTipo,MATCH(D1151,CatNome,0)),"?"))</f>
        <v/>
      </c>
      <c r="K1151" s="54">
        <f>IF(D1151="","",IFERROR(INDEX(CatGrupo,MATCH(D1151,CatNome,0)),"?"))</f>
        <v/>
      </c>
      <c r="L1151" s="55">
        <f>IF(J1151="Entrada",N(I1151),IF(J1151="Saída",-N(I1151),0))</f>
        <v/>
      </c>
      <c r="M1151" s="54">
        <f>IF(B1151="",0,IF(H1151="Previsto",IF(Visao="Realizado + previsto",1,0),1))</f>
        <v/>
      </c>
      <c r="N1151" s="54">
        <f>IF(OR(B1151="",H1151&lt;&gt;"Previsto"),"",IF(B1151&lt;TODAY(),"Atrasado",IF(B1151&lt;=TODAY()+7,"Vence em 7 dias","A vencer")))</f>
        <v/>
      </c>
    </row>
    <row r="1152">
      <c r="B1152" s="51" t="n"/>
      <c r="C1152" s="52" t="n"/>
      <c r="D1152" s="52" t="n"/>
      <c r="E1152" s="52" t="n"/>
      <c r="F1152" s="52" t="n"/>
      <c r="G1152" s="52" t="n"/>
      <c r="H1152" s="52" t="n"/>
      <c r="I1152" s="53" t="n"/>
      <c r="J1152" s="54">
        <f>IF(D1152="","",IFERROR(INDEX(CatTipo,MATCH(D1152,CatNome,0)),"?"))</f>
        <v/>
      </c>
      <c r="K1152" s="54">
        <f>IF(D1152="","",IFERROR(INDEX(CatGrupo,MATCH(D1152,CatNome,0)),"?"))</f>
        <v/>
      </c>
      <c r="L1152" s="55">
        <f>IF(J1152="Entrada",N(I1152),IF(J1152="Saída",-N(I1152),0))</f>
        <v/>
      </c>
      <c r="M1152" s="54">
        <f>IF(B1152="",0,IF(H1152="Previsto",IF(Visao="Realizado + previsto",1,0),1))</f>
        <v/>
      </c>
      <c r="N1152" s="54">
        <f>IF(OR(B1152="",H1152&lt;&gt;"Previsto"),"",IF(B1152&lt;TODAY(),"Atrasado",IF(B1152&lt;=TODAY()+7,"Vence em 7 dias","A vencer")))</f>
        <v/>
      </c>
    </row>
    <row r="1153">
      <c r="B1153" s="51" t="n"/>
      <c r="C1153" s="52" t="n"/>
      <c r="D1153" s="52" t="n"/>
      <c r="E1153" s="52" t="n"/>
      <c r="F1153" s="52" t="n"/>
      <c r="G1153" s="52" t="n"/>
      <c r="H1153" s="52" t="n"/>
      <c r="I1153" s="53" t="n"/>
      <c r="J1153" s="54">
        <f>IF(D1153="","",IFERROR(INDEX(CatTipo,MATCH(D1153,CatNome,0)),"?"))</f>
        <v/>
      </c>
      <c r="K1153" s="54">
        <f>IF(D1153="","",IFERROR(INDEX(CatGrupo,MATCH(D1153,CatNome,0)),"?"))</f>
        <v/>
      </c>
      <c r="L1153" s="55">
        <f>IF(J1153="Entrada",N(I1153),IF(J1153="Saída",-N(I1153),0))</f>
        <v/>
      </c>
      <c r="M1153" s="54">
        <f>IF(B1153="",0,IF(H1153="Previsto",IF(Visao="Realizado + previsto",1,0),1))</f>
        <v/>
      </c>
      <c r="N1153" s="54">
        <f>IF(OR(B1153="",H1153&lt;&gt;"Previsto"),"",IF(B1153&lt;TODAY(),"Atrasado",IF(B1153&lt;=TODAY()+7,"Vence em 7 dias","A vencer")))</f>
        <v/>
      </c>
    </row>
    <row r="1154">
      <c r="B1154" s="51" t="n"/>
      <c r="C1154" s="52" t="n"/>
      <c r="D1154" s="52" t="n"/>
      <c r="E1154" s="52" t="n"/>
      <c r="F1154" s="52" t="n"/>
      <c r="G1154" s="52" t="n"/>
      <c r="H1154" s="52" t="n"/>
      <c r="I1154" s="53" t="n"/>
      <c r="J1154" s="54">
        <f>IF(D1154="","",IFERROR(INDEX(CatTipo,MATCH(D1154,CatNome,0)),"?"))</f>
        <v/>
      </c>
      <c r="K1154" s="54">
        <f>IF(D1154="","",IFERROR(INDEX(CatGrupo,MATCH(D1154,CatNome,0)),"?"))</f>
        <v/>
      </c>
      <c r="L1154" s="55">
        <f>IF(J1154="Entrada",N(I1154),IF(J1154="Saída",-N(I1154),0))</f>
        <v/>
      </c>
      <c r="M1154" s="54">
        <f>IF(B1154="",0,IF(H1154="Previsto",IF(Visao="Realizado + previsto",1,0),1))</f>
        <v/>
      </c>
      <c r="N1154" s="54">
        <f>IF(OR(B1154="",H1154&lt;&gt;"Previsto"),"",IF(B1154&lt;TODAY(),"Atrasado",IF(B1154&lt;=TODAY()+7,"Vence em 7 dias","A vencer")))</f>
        <v/>
      </c>
    </row>
    <row r="1155">
      <c r="B1155" s="51" t="n"/>
      <c r="C1155" s="52" t="n"/>
      <c r="D1155" s="52" t="n"/>
      <c r="E1155" s="52" t="n"/>
      <c r="F1155" s="52" t="n"/>
      <c r="G1155" s="52" t="n"/>
      <c r="H1155" s="52" t="n"/>
      <c r="I1155" s="53" t="n"/>
      <c r="J1155" s="54">
        <f>IF(D1155="","",IFERROR(INDEX(CatTipo,MATCH(D1155,CatNome,0)),"?"))</f>
        <v/>
      </c>
      <c r="K1155" s="54">
        <f>IF(D1155="","",IFERROR(INDEX(CatGrupo,MATCH(D1155,CatNome,0)),"?"))</f>
        <v/>
      </c>
      <c r="L1155" s="55">
        <f>IF(J1155="Entrada",N(I1155),IF(J1155="Saída",-N(I1155),0))</f>
        <v/>
      </c>
      <c r="M1155" s="54">
        <f>IF(B1155="",0,IF(H1155="Previsto",IF(Visao="Realizado + previsto",1,0),1))</f>
        <v/>
      </c>
      <c r="N1155" s="54">
        <f>IF(OR(B1155="",H1155&lt;&gt;"Previsto"),"",IF(B1155&lt;TODAY(),"Atrasado",IF(B1155&lt;=TODAY()+7,"Vence em 7 dias","A vencer")))</f>
        <v/>
      </c>
    </row>
    <row r="1156">
      <c r="B1156" s="51" t="n"/>
      <c r="C1156" s="52" t="n"/>
      <c r="D1156" s="52" t="n"/>
      <c r="E1156" s="52" t="n"/>
      <c r="F1156" s="52" t="n"/>
      <c r="G1156" s="52" t="n"/>
      <c r="H1156" s="52" t="n"/>
      <c r="I1156" s="53" t="n"/>
      <c r="J1156" s="54">
        <f>IF(D1156="","",IFERROR(INDEX(CatTipo,MATCH(D1156,CatNome,0)),"?"))</f>
        <v/>
      </c>
      <c r="K1156" s="54">
        <f>IF(D1156="","",IFERROR(INDEX(CatGrupo,MATCH(D1156,CatNome,0)),"?"))</f>
        <v/>
      </c>
      <c r="L1156" s="55">
        <f>IF(J1156="Entrada",N(I1156),IF(J1156="Saída",-N(I1156),0))</f>
        <v/>
      </c>
      <c r="M1156" s="54">
        <f>IF(B1156="",0,IF(H1156="Previsto",IF(Visao="Realizado + previsto",1,0),1))</f>
        <v/>
      </c>
      <c r="N1156" s="54">
        <f>IF(OR(B1156="",H1156&lt;&gt;"Previsto"),"",IF(B1156&lt;TODAY(),"Atrasado",IF(B1156&lt;=TODAY()+7,"Vence em 7 dias","A vencer")))</f>
        <v/>
      </c>
    </row>
    <row r="1157">
      <c r="B1157" s="51" t="n"/>
      <c r="C1157" s="52" t="n"/>
      <c r="D1157" s="52" t="n"/>
      <c r="E1157" s="52" t="n"/>
      <c r="F1157" s="52" t="n"/>
      <c r="G1157" s="52" t="n"/>
      <c r="H1157" s="52" t="n"/>
      <c r="I1157" s="53" t="n"/>
      <c r="J1157" s="54">
        <f>IF(D1157="","",IFERROR(INDEX(CatTipo,MATCH(D1157,CatNome,0)),"?"))</f>
        <v/>
      </c>
      <c r="K1157" s="54">
        <f>IF(D1157="","",IFERROR(INDEX(CatGrupo,MATCH(D1157,CatNome,0)),"?"))</f>
        <v/>
      </c>
      <c r="L1157" s="55">
        <f>IF(J1157="Entrada",N(I1157),IF(J1157="Saída",-N(I1157),0))</f>
        <v/>
      </c>
      <c r="M1157" s="54">
        <f>IF(B1157="",0,IF(H1157="Previsto",IF(Visao="Realizado + previsto",1,0),1))</f>
        <v/>
      </c>
      <c r="N1157" s="54">
        <f>IF(OR(B1157="",H1157&lt;&gt;"Previsto"),"",IF(B1157&lt;TODAY(),"Atrasado",IF(B1157&lt;=TODAY()+7,"Vence em 7 dias","A vencer")))</f>
        <v/>
      </c>
    </row>
    <row r="1158">
      <c r="B1158" s="51" t="n"/>
      <c r="C1158" s="52" t="n"/>
      <c r="D1158" s="52" t="n"/>
      <c r="E1158" s="52" t="n"/>
      <c r="F1158" s="52" t="n"/>
      <c r="G1158" s="52" t="n"/>
      <c r="H1158" s="52" t="n"/>
      <c r="I1158" s="53" t="n"/>
      <c r="J1158" s="54">
        <f>IF(D1158="","",IFERROR(INDEX(CatTipo,MATCH(D1158,CatNome,0)),"?"))</f>
        <v/>
      </c>
      <c r="K1158" s="54">
        <f>IF(D1158="","",IFERROR(INDEX(CatGrupo,MATCH(D1158,CatNome,0)),"?"))</f>
        <v/>
      </c>
      <c r="L1158" s="55">
        <f>IF(J1158="Entrada",N(I1158),IF(J1158="Saída",-N(I1158),0))</f>
        <v/>
      </c>
      <c r="M1158" s="54">
        <f>IF(B1158="",0,IF(H1158="Previsto",IF(Visao="Realizado + previsto",1,0),1))</f>
        <v/>
      </c>
      <c r="N1158" s="54">
        <f>IF(OR(B1158="",H1158&lt;&gt;"Previsto"),"",IF(B1158&lt;TODAY(),"Atrasado",IF(B1158&lt;=TODAY()+7,"Vence em 7 dias","A vencer")))</f>
        <v/>
      </c>
    </row>
    <row r="1159">
      <c r="B1159" s="51" t="n"/>
      <c r="C1159" s="52" t="n"/>
      <c r="D1159" s="52" t="n"/>
      <c r="E1159" s="52" t="n"/>
      <c r="F1159" s="52" t="n"/>
      <c r="G1159" s="52" t="n"/>
      <c r="H1159" s="52" t="n"/>
      <c r="I1159" s="53" t="n"/>
      <c r="J1159" s="54">
        <f>IF(D1159="","",IFERROR(INDEX(CatTipo,MATCH(D1159,CatNome,0)),"?"))</f>
        <v/>
      </c>
      <c r="K1159" s="54">
        <f>IF(D1159="","",IFERROR(INDEX(CatGrupo,MATCH(D1159,CatNome,0)),"?"))</f>
        <v/>
      </c>
      <c r="L1159" s="55">
        <f>IF(J1159="Entrada",N(I1159),IF(J1159="Saída",-N(I1159),0))</f>
        <v/>
      </c>
      <c r="M1159" s="54">
        <f>IF(B1159="",0,IF(H1159="Previsto",IF(Visao="Realizado + previsto",1,0),1))</f>
        <v/>
      </c>
      <c r="N1159" s="54">
        <f>IF(OR(B1159="",H1159&lt;&gt;"Previsto"),"",IF(B1159&lt;TODAY(),"Atrasado",IF(B1159&lt;=TODAY()+7,"Vence em 7 dias","A vencer")))</f>
        <v/>
      </c>
    </row>
    <row r="1160">
      <c r="B1160" s="51" t="n"/>
      <c r="C1160" s="52" t="n"/>
      <c r="D1160" s="52" t="n"/>
      <c r="E1160" s="52" t="n"/>
      <c r="F1160" s="52" t="n"/>
      <c r="G1160" s="52" t="n"/>
      <c r="H1160" s="52" t="n"/>
      <c r="I1160" s="53" t="n"/>
      <c r="J1160" s="54">
        <f>IF(D1160="","",IFERROR(INDEX(CatTipo,MATCH(D1160,CatNome,0)),"?"))</f>
        <v/>
      </c>
      <c r="K1160" s="54">
        <f>IF(D1160="","",IFERROR(INDEX(CatGrupo,MATCH(D1160,CatNome,0)),"?"))</f>
        <v/>
      </c>
      <c r="L1160" s="55">
        <f>IF(J1160="Entrada",N(I1160),IF(J1160="Saída",-N(I1160),0))</f>
        <v/>
      </c>
      <c r="M1160" s="54">
        <f>IF(B1160="",0,IF(H1160="Previsto",IF(Visao="Realizado + previsto",1,0),1))</f>
        <v/>
      </c>
      <c r="N1160" s="54">
        <f>IF(OR(B1160="",H1160&lt;&gt;"Previsto"),"",IF(B1160&lt;TODAY(),"Atrasado",IF(B1160&lt;=TODAY()+7,"Vence em 7 dias","A vencer")))</f>
        <v/>
      </c>
    </row>
    <row r="1161">
      <c r="B1161" s="51" t="n"/>
      <c r="C1161" s="52" t="n"/>
      <c r="D1161" s="52" t="n"/>
      <c r="E1161" s="52" t="n"/>
      <c r="F1161" s="52" t="n"/>
      <c r="G1161" s="52" t="n"/>
      <c r="H1161" s="52" t="n"/>
      <c r="I1161" s="53" t="n"/>
      <c r="J1161" s="54">
        <f>IF(D1161="","",IFERROR(INDEX(CatTipo,MATCH(D1161,CatNome,0)),"?"))</f>
        <v/>
      </c>
      <c r="K1161" s="54">
        <f>IF(D1161="","",IFERROR(INDEX(CatGrupo,MATCH(D1161,CatNome,0)),"?"))</f>
        <v/>
      </c>
      <c r="L1161" s="55">
        <f>IF(J1161="Entrada",N(I1161),IF(J1161="Saída",-N(I1161),0))</f>
        <v/>
      </c>
      <c r="M1161" s="54">
        <f>IF(B1161="",0,IF(H1161="Previsto",IF(Visao="Realizado + previsto",1,0),1))</f>
        <v/>
      </c>
      <c r="N1161" s="54">
        <f>IF(OR(B1161="",H1161&lt;&gt;"Previsto"),"",IF(B1161&lt;TODAY(),"Atrasado",IF(B1161&lt;=TODAY()+7,"Vence em 7 dias","A vencer")))</f>
        <v/>
      </c>
    </row>
    <row r="1162">
      <c r="B1162" s="51" t="n"/>
      <c r="C1162" s="52" t="n"/>
      <c r="D1162" s="52" t="n"/>
      <c r="E1162" s="52" t="n"/>
      <c r="F1162" s="52" t="n"/>
      <c r="G1162" s="52" t="n"/>
      <c r="H1162" s="52" t="n"/>
      <c r="I1162" s="53" t="n"/>
      <c r="J1162" s="54">
        <f>IF(D1162="","",IFERROR(INDEX(CatTipo,MATCH(D1162,CatNome,0)),"?"))</f>
        <v/>
      </c>
      <c r="K1162" s="54">
        <f>IF(D1162="","",IFERROR(INDEX(CatGrupo,MATCH(D1162,CatNome,0)),"?"))</f>
        <v/>
      </c>
      <c r="L1162" s="55">
        <f>IF(J1162="Entrada",N(I1162),IF(J1162="Saída",-N(I1162),0))</f>
        <v/>
      </c>
      <c r="M1162" s="54">
        <f>IF(B1162="",0,IF(H1162="Previsto",IF(Visao="Realizado + previsto",1,0),1))</f>
        <v/>
      </c>
      <c r="N1162" s="54">
        <f>IF(OR(B1162="",H1162&lt;&gt;"Previsto"),"",IF(B1162&lt;TODAY(),"Atrasado",IF(B1162&lt;=TODAY()+7,"Vence em 7 dias","A vencer")))</f>
        <v/>
      </c>
    </row>
    <row r="1163">
      <c r="B1163" s="51" t="n"/>
      <c r="C1163" s="52" t="n"/>
      <c r="D1163" s="52" t="n"/>
      <c r="E1163" s="52" t="n"/>
      <c r="F1163" s="52" t="n"/>
      <c r="G1163" s="52" t="n"/>
      <c r="H1163" s="52" t="n"/>
      <c r="I1163" s="53" t="n"/>
      <c r="J1163" s="54">
        <f>IF(D1163="","",IFERROR(INDEX(CatTipo,MATCH(D1163,CatNome,0)),"?"))</f>
        <v/>
      </c>
      <c r="K1163" s="54">
        <f>IF(D1163="","",IFERROR(INDEX(CatGrupo,MATCH(D1163,CatNome,0)),"?"))</f>
        <v/>
      </c>
      <c r="L1163" s="55">
        <f>IF(J1163="Entrada",N(I1163),IF(J1163="Saída",-N(I1163),0))</f>
        <v/>
      </c>
      <c r="M1163" s="54">
        <f>IF(B1163="",0,IF(H1163="Previsto",IF(Visao="Realizado + previsto",1,0),1))</f>
        <v/>
      </c>
      <c r="N1163" s="54">
        <f>IF(OR(B1163="",H1163&lt;&gt;"Previsto"),"",IF(B1163&lt;TODAY(),"Atrasado",IF(B1163&lt;=TODAY()+7,"Vence em 7 dias","A vencer")))</f>
        <v/>
      </c>
    </row>
    <row r="1164">
      <c r="B1164" s="51" t="n"/>
      <c r="C1164" s="52" t="n"/>
      <c r="D1164" s="52" t="n"/>
      <c r="E1164" s="52" t="n"/>
      <c r="F1164" s="52" t="n"/>
      <c r="G1164" s="52" t="n"/>
      <c r="H1164" s="52" t="n"/>
      <c r="I1164" s="53" t="n"/>
      <c r="J1164" s="54">
        <f>IF(D1164="","",IFERROR(INDEX(CatTipo,MATCH(D1164,CatNome,0)),"?"))</f>
        <v/>
      </c>
      <c r="K1164" s="54">
        <f>IF(D1164="","",IFERROR(INDEX(CatGrupo,MATCH(D1164,CatNome,0)),"?"))</f>
        <v/>
      </c>
      <c r="L1164" s="55">
        <f>IF(J1164="Entrada",N(I1164),IF(J1164="Saída",-N(I1164),0))</f>
        <v/>
      </c>
      <c r="M1164" s="54">
        <f>IF(B1164="",0,IF(H1164="Previsto",IF(Visao="Realizado + previsto",1,0),1))</f>
        <v/>
      </c>
      <c r="N1164" s="54">
        <f>IF(OR(B1164="",H1164&lt;&gt;"Previsto"),"",IF(B1164&lt;TODAY(),"Atrasado",IF(B1164&lt;=TODAY()+7,"Vence em 7 dias","A vencer")))</f>
        <v/>
      </c>
    </row>
    <row r="1165">
      <c r="B1165" s="51" t="n"/>
      <c r="C1165" s="52" t="n"/>
      <c r="D1165" s="52" t="n"/>
      <c r="E1165" s="52" t="n"/>
      <c r="F1165" s="52" t="n"/>
      <c r="G1165" s="52" t="n"/>
      <c r="H1165" s="52" t="n"/>
      <c r="I1165" s="53" t="n"/>
      <c r="J1165" s="54">
        <f>IF(D1165="","",IFERROR(INDEX(CatTipo,MATCH(D1165,CatNome,0)),"?"))</f>
        <v/>
      </c>
      <c r="K1165" s="54">
        <f>IF(D1165="","",IFERROR(INDEX(CatGrupo,MATCH(D1165,CatNome,0)),"?"))</f>
        <v/>
      </c>
      <c r="L1165" s="55">
        <f>IF(J1165="Entrada",N(I1165),IF(J1165="Saída",-N(I1165),0))</f>
        <v/>
      </c>
      <c r="M1165" s="54">
        <f>IF(B1165="",0,IF(H1165="Previsto",IF(Visao="Realizado + previsto",1,0),1))</f>
        <v/>
      </c>
      <c r="N1165" s="54">
        <f>IF(OR(B1165="",H1165&lt;&gt;"Previsto"),"",IF(B1165&lt;TODAY(),"Atrasado",IF(B1165&lt;=TODAY()+7,"Vence em 7 dias","A vencer")))</f>
        <v/>
      </c>
    </row>
    <row r="1166">
      <c r="B1166" s="51" t="n"/>
      <c r="C1166" s="52" t="n"/>
      <c r="D1166" s="52" t="n"/>
      <c r="E1166" s="52" t="n"/>
      <c r="F1166" s="52" t="n"/>
      <c r="G1166" s="52" t="n"/>
      <c r="H1166" s="52" t="n"/>
      <c r="I1166" s="53" t="n"/>
      <c r="J1166" s="54">
        <f>IF(D1166="","",IFERROR(INDEX(CatTipo,MATCH(D1166,CatNome,0)),"?"))</f>
        <v/>
      </c>
      <c r="K1166" s="54">
        <f>IF(D1166="","",IFERROR(INDEX(CatGrupo,MATCH(D1166,CatNome,0)),"?"))</f>
        <v/>
      </c>
      <c r="L1166" s="55">
        <f>IF(J1166="Entrada",N(I1166),IF(J1166="Saída",-N(I1166),0))</f>
        <v/>
      </c>
      <c r="M1166" s="54">
        <f>IF(B1166="",0,IF(H1166="Previsto",IF(Visao="Realizado + previsto",1,0),1))</f>
        <v/>
      </c>
      <c r="N1166" s="54">
        <f>IF(OR(B1166="",H1166&lt;&gt;"Previsto"),"",IF(B1166&lt;TODAY(),"Atrasado",IF(B1166&lt;=TODAY()+7,"Vence em 7 dias","A vencer")))</f>
        <v/>
      </c>
    </row>
    <row r="1167">
      <c r="B1167" s="51" t="n"/>
      <c r="C1167" s="52" t="n"/>
      <c r="D1167" s="52" t="n"/>
      <c r="E1167" s="52" t="n"/>
      <c r="F1167" s="52" t="n"/>
      <c r="G1167" s="52" t="n"/>
      <c r="H1167" s="52" t="n"/>
      <c r="I1167" s="53" t="n"/>
      <c r="J1167" s="54">
        <f>IF(D1167="","",IFERROR(INDEX(CatTipo,MATCH(D1167,CatNome,0)),"?"))</f>
        <v/>
      </c>
      <c r="K1167" s="54">
        <f>IF(D1167="","",IFERROR(INDEX(CatGrupo,MATCH(D1167,CatNome,0)),"?"))</f>
        <v/>
      </c>
      <c r="L1167" s="55">
        <f>IF(J1167="Entrada",N(I1167),IF(J1167="Saída",-N(I1167),0))</f>
        <v/>
      </c>
      <c r="M1167" s="54">
        <f>IF(B1167="",0,IF(H1167="Previsto",IF(Visao="Realizado + previsto",1,0),1))</f>
        <v/>
      </c>
      <c r="N1167" s="54">
        <f>IF(OR(B1167="",H1167&lt;&gt;"Previsto"),"",IF(B1167&lt;TODAY(),"Atrasado",IF(B1167&lt;=TODAY()+7,"Vence em 7 dias","A vencer")))</f>
        <v/>
      </c>
    </row>
    <row r="1168">
      <c r="B1168" s="51" t="n"/>
      <c r="C1168" s="52" t="n"/>
      <c r="D1168" s="52" t="n"/>
      <c r="E1168" s="52" t="n"/>
      <c r="F1168" s="52" t="n"/>
      <c r="G1168" s="52" t="n"/>
      <c r="H1168" s="52" t="n"/>
      <c r="I1168" s="53" t="n"/>
      <c r="J1168" s="54">
        <f>IF(D1168="","",IFERROR(INDEX(CatTipo,MATCH(D1168,CatNome,0)),"?"))</f>
        <v/>
      </c>
      <c r="K1168" s="54">
        <f>IF(D1168="","",IFERROR(INDEX(CatGrupo,MATCH(D1168,CatNome,0)),"?"))</f>
        <v/>
      </c>
      <c r="L1168" s="55">
        <f>IF(J1168="Entrada",N(I1168),IF(J1168="Saída",-N(I1168),0))</f>
        <v/>
      </c>
      <c r="M1168" s="54">
        <f>IF(B1168="",0,IF(H1168="Previsto",IF(Visao="Realizado + previsto",1,0),1))</f>
        <v/>
      </c>
      <c r="N1168" s="54">
        <f>IF(OR(B1168="",H1168&lt;&gt;"Previsto"),"",IF(B1168&lt;TODAY(),"Atrasado",IF(B1168&lt;=TODAY()+7,"Vence em 7 dias","A vencer")))</f>
        <v/>
      </c>
    </row>
    <row r="1169">
      <c r="B1169" s="51" t="n"/>
      <c r="C1169" s="52" t="n"/>
      <c r="D1169" s="52" t="n"/>
      <c r="E1169" s="52" t="n"/>
      <c r="F1169" s="52" t="n"/>
      <c r="G1169" s="52" t="n"/>
      <c r="H1169" s="52" t="n"/>
      <c r="I1169" s="53" t="n"/>
      <c r="J1169" s="54">
        <f>IF(D1169="","",IFERROR(INDEX(CatTipo,MATCH(D1169,CatNome,0)),"?"))</f>
        <v/>
      </c>
      <c r="K1169" s="54">
        <f>IF(D1169="","",IFERROR(INDEX(CatGrupo,MATCH(D1169,CatNome,0)),"?"))</f>
        <v/>
      </c>
      <c r="L1169" s="55">
        <f>IF(J1169="Entrada",N(I1169),IF(J1169="Saída",-N(I1169),0))</f>
        <v/>
      </c>
      <c r="M1169" s="54">
        <f>IF(B1169="",0,IF(H1169="Previsto",IF(Visao="Realizado + previsto",1,0),1))</f>
        <v/>
      </c>
      <c r="N1169" s="54">
        <f>IF(OR(B1169="",H1169&lt;&gt;"Previsto"),"",IF(B1169&lt;TODAY(),"Atrasado",IF(B1169&lt;=TODAY()+7,"Vence em 7 dias","A vencer")))</f>
        <v/>
      </c>
    </row>
    <row r="1170">
      <c r="B1170" s="51" t="n"/>
      <c r="C1170" s="52" t="n"/>
      <c r="D1170" s="52" t="n"/>
      <c r="E1170" s="52" t="n"/>
      <c r="F1170" s="52" t="n"/>
      <c r="G1170" s="52" t="n"/>
      <c r="H1170" s="52" t="n"/>
      <c r="I1170" s="53" t="n"/>
      <c r="J1170" s="54">
        <f>IF(D1170="","",IFERROR(INDEX(CatTipo,MATCH(D1170,CatNome,0)),"?"))</f>
        <v/>
      </c>
      <c r="K1170" s="54">
        <f>IF(D1170="","",IFERROR(INDEX(CatGrupo,MATCH(D1170,CatNome,0)),"?"))</f>
        <v/>
      </c>
      <c r="L1170" s="55">
        <f>IF(J1170="Entrada",N(I1170),IF(J1170="Saída",-N(I1170),0))</f>
        <v/>
      </c>
      <c r="M1170" s="54">
        <f>IF(B1170="",0,IF(H1170="Previsto",IF(Visao="Realizado + previsto",1,0),1))</f>
        <v/>
      </c>
      <c r="N1170" s="54">
        <f>IF(OR(B1170="",H1170&lt;&gt;"Previsto"),"",IF(B1170&lt;TODAY(),"Atrasado",IF(B1170&lt;=TODAY()+7,"Vence em 7 dias","A vencer")))</f>
        <v/>
      </c>
    </row>
    <row r="1171">
      <c r="B1171" s="51" t="n"/>
      <c r="C1171" s="52" t="n"/>
      <c r="D1171" s="52" t="n"/>
      <c r="E1171" s="52" t="n"/>
      <c r="F1171" s="52" t="n"/>
      <c r="G1171" s="52" t="n"/>
      <c r="H1171" s="52" t="n"/>
      <c r="I1171" s="53" t="n"/>
      <c r="J1171" s="54">
        <f>IF(D1171="","",IFERROR(INDEX(CatTipo,MATCH(D1171,CatNome,0)),"?"))</f>
        <v/>
      </c>
      <c r="K1171" s="54">
        <f>IF(D1171="","",IFERROR(INDEX(CatGrupo,MATCH(D1171,CatNome,0)),"?"))</f>
        <v/>
      </c>
      <c r="L1171" s="55">
        <f>IF(J1171="Entrada",N(I1171),IF(J1171="Saída",-N(I1171),0))</f>
        <v/>
      </c>
      <c r="M1171" s="54">
        <f>IF(B1171="",0,IF(H1171="Previsto",IF(Visao="Realizado + previsto",1,0),1))</f>
        <v/>
      </c>
      <c r="N1171" s="54">
        <f>IF(OR(B1171="",H1171&lt;&gt;"Previsto"),"",IF(B1171&lt;TODAY(),"Atrasado",IF(B1171&lt;=TODAY()+7,"Vence em 7 dias","A vencer")))</f>
        <v/>
      </c>
    </row>
    <row r="1172">
      <c r="B1172" s="51" t="n"/>
      <c r="C1172" s="52" t="n"/>
      <c r="D1172" s="52" t="n"/>
      <c r="E1172" s="52" t="n"/>
      <c r="F1172" s="52" t="n"/>
      <c r="G1172" s="52" t="n"/>
      <c r="H1172" s="52" t="n"/>
      <c r="I1172" s="53" t="n"/>
      <c r="J1172" s="54">
        <f>IF(D1172="","",IFERROR(INDEX(CatTipo,MATCH(D1172,CatNome,0)),"?"))</f>
        <v/>
      </c>
      <c r="K1172" s="54">
        <f>IF(D1172="","",IFERROR(INDEX(CatGrupo,MATCH(D1172,CatNome,0)),"?"))</f>
        <v/>
      </c>
      <c r="L1172" s="55">
        <f>IF(J1172="Entrada",N(I1172),IF(J1172="Saída",-N(I1172),0))</f>
        <v/>
      </c>
      <c r="M1172" s="54">
        <f>IF(B1172="",0,IF(H1172="Previsto",IF(Visao="Realizado + previsto",1,0),1))</f>
        <v/>
      </c>
      <c r="N1172" s="54">
        <f>IF(OR(B1172="",H1172&lt;&gt;"Previsto"),"",IF(B1172&lt;TODAY(),"Atrasado",IF(B1172&lt;=TODAY()+7,"Vence em 7 dias","A vencer")))</f>
        <v/>
      </c>
    </row>
    <row r="1173">
      <c r="B1173" s="51" t="n"/>
      <c r="C1173" s="52" t="n"/>
      <c r="D1173" s="52" t="n"/>
      <c r="E1173" s="52" t="n"/>
      <c r="F1173" s="52" t="n"/>
      <c r="G1173" s="52" t="n"/>
      <c r="H1173" s="52" t="n"/>
      <c r="I1173" s="53" t="n"/>
      <c r="J1173" s="54">
        <f>IF(D1173="","",IFERROR(INDEX(CatTipo,MATCH(D1173,CatNome,0)),"?"))</f>
        <v/>
      </c>
      <c r="K1173" s="54">
        <f>IF(D1173="","",IFERROR(INDEX(CatGrupo,MATCH(D1173,CatNome,0)),"?"))</f>
        <v/>
      </c>
      <c r="L1173" s="55">
        <f>IF(J1173="Entrada",N(I1173),IF(J1173="Saída",-N(I1173),0))</f>
        <v/>
      </c>
      <c r="M1173" s="54">
        <f>IF(B1173="",0,IF(H1173="Previsto",IF(Visao="Realizado + previsto",1,0),1))</f>
        <v/>
      </c>
      <c r="N1173" s="54">
        <f>IF(OR(B1173="",H1173&lt;&gt;"Previsto"),"",IF(B1173&lt;TODAY(),"Atrasado",IF(B1173&lt;=TODAY()+7,"Vence em 7 dias","A vencer")))</f>
        <v/>
      </c>
    </row>
    <row r="1174">
      <c r="B1174" s="51" t="n"/>
      <c r="C1174" s="52" t="n"/>
      <c r="D1174" s="52" t="n"/>
      <c r="E1174" s="52" t="n"/>
      <c r="F1174" s="52" t="n"/>
      <c r="G1174" s="52" t="n"/>
      <c r="H1174" s="52" t="n"/>
      <c r="I1174" s="53" t="n"/>
      <c r="J1174" s="54">
        <f>IF(D1174="","",IFERROR(INDEX(CatTipo,MATCH(D1174,CatNome,0)),"?"))</f>
        <v/>
      </c>
      <c r="K1174" s="54">
        <f>IF(D1174="","",IFERROR(INDEX(CatGrupo,MATCH(D1174,CatNome,0)),"?"))</f>
        <v/>
      </c>
      <c r="L1174" s="55">
        <f>IF(J1174="Entrada",N(I1174),IF(J1174="Saída",-N(I1174),0))</f>
        <v/>
      </c>
      <c r="M1174" s="54">
        <f>IF(B1174="",0,IF(H1174="Previsto",IF(Visao="Realizado + previsto",1,0),1))</f>
        <v/>
      </c>
      <c r="N1174" s="54">
        <f>IF(OR(B1174="",H1174&lt;&gt;"Previsto"),"",IF(B1174&lt;TODAY(),"Atrasado",IF(B1174&lt;=TODAY()+7,"Vence em 7 dias","A vencer")))</f>
        <v/>
      </c>
    </row>
    <row r="1175">
      <c r="B1175" s="51" t="n"/>
      <c r="C1175" s="52" t="n"/>
      <c r="D1175" s="52" t="n"/>
      <c r="E1175" s="52" t="n"/>
      <c r="F1175" s="52" t="n"/>
      <c r="G1175" s="52" t="n"/>
      <c r="H1175" s="52" t="n"/>
      <c r="I1175" s="53" t="n"/>
      <c r="J1175" s="54">
        <f>IF(D1175="","",IFERROR(INDEX(CatTipo,MATCH(D1175,CatNome,0)),"?"))</f>
        <v/>
      </c>
      <c r="K1175" s="54">
        <f>IF(D1175="","",IFERROR(INDEX(CatGrupo,MATCH(D1175,CatNome,0)),"?"))</f>
        <v/>
      </c>
      <c r="L1175" s="55">
        <f>IF(J1175="Entrada",N(I1175),IF(J1175="Saída",-N(I1175),0))</f>
        <v/>
      </c>
      <c r="M1175" s="54">
        <f>IF(B1175="",0,IF(H1175="Previsto",IF(Visao="Realizado + previsto",1,0),1))</f>
        <v/>
      </c>
      <c r="N1175" s="54">
        <f>IF(OR(B1175="",H1175&lt;&gt;"Previsto"),"",IF(B1175&lt;TODAY(),"Atrasado",IF(B1175&lt;=TODAY()+7,"Vence em 7 dias","A vencer")))</f>
        <v/>
      </c>
    </row>
    <row r="1176">
      <c r="B1176" s="51" t="n"/>
      <c r="C1176" s="52" t="n"/>
      <c r="D1176" s="52" t="n"/>
      <c r="E1176" s="52" t="n"/>
      <c r="F1176" s="52" t="n"/>
      <c r="G1176" s="52" t="n"/>
      <c r="H1176" s="52" t="n"/>
      <c r="I1176" s="53" t="n"/>
      <c r="J1176" s="54">
        <f>IF(D1176="","",IFERROR(INDEX(CatTipo,MATCH(D1176,CatNome,0)),"?"))</f>
        <v/>
      </c>
      <c r="K1176" s="54">
        <f>IF(D1176="","",IFERROR(INDEX(CatGrupo,MATCH(D1176,CatNome,0)),"?"))</f>
        <v/>
      </c>
      <c r="L1176" s="55">
        <f>IF(J1176="Entrada",N(I1176),IF(J1176="Saída",-N(I1176),0))</f>
        <v/>
      </c>
      <c r="M1176" s="54">
        <f>IF(B1176="",0,IF(H1176="Previsto",IF(Visao="Realizado + previsto",1,0),1))</f>
        <v/>
      </c>
      <c r="N1176" s="54">
        <f>IF(OR(B1176="",H1176&lt;&gt;"Previsto"),"",IF(B1176&lt;TODAY(),"Atrasado",IF(B1176&lt;=TODAY()+7,"Vence em 7 dias","A vencer")))</f>
        <v/>
      </c>
    </row>
    <row r="1177">
      <c r="B1177" s="51" t="n"/>
      <c r="C1177" s="52" t="n"/>
      <c r="D1177" s="52" t="n"/>
      <c r="E1177" s="52" t="n"/>
      <c r="F1177" s="52" t="n"/>
      <c r="G1177" s="52" t="n"/>
      <c r="H1177" s="52" t="n"/>
      <c r="I1177" s="53" t="n"/>
      <c r="J1177" s="54">
        <f>IF(D1177="","",IFERROR(INDEX(CatTipo,MATCH(D1177,CatNome,0)),"?"))</f>
        <v/>
      </c>
      <c r="K1177" s="54">
        <f>IF(D1177="","",IFERROR(INDEX(CatGrupo,MATCH(D1177,CatNome,0)),"?"))</f>
        <v/>
      </c>
      <c r="L1177" s="55">
        <f>IF(J1177="Entrada",N(I1177),IF(J1177="Saída",-N(I1177),0))</f>
        <v/>
      </c>
      <c r="M1177" s="54">
        <f>IF(B1177="",0,IF(H1177="Previsto",IF(Visao="Realizado + previsto",1,0),1))</f>
        <v/>
      </c>
      <c r="N1177" s="54">
        <f>IF(OR(B1177="",H1177&lt;&gt;"Previsto"),"",IF(B1177&lt;TODAY(),"Atrasado",IF(B1177&lt;=TODAY()+7,"Vence em 7 dias","A vencer")))</f>
        <v/>
      </c>
    </row>
    <row r="1178">
      <c r="B1178" s="51" t="n"/>
      <c r="C1178" s="52" t="n"/>
      <c r="D1178" s="52" t="n"/>
      <c r="E1178" s="52" t="n"/>
      <c r="F1178" s="52" t="n"/>
      <c r="G1178" s="52" t="n"/>
      <c r="H1178" s="52" t="n"/>
      <c r="I1178" s="53" t="n"/>
      <c r="J1178" s="54">
        <f>IF(D1178="","",IFERROR(INDEX(CatTipo,MATCH(D1178,CatNome,0)),"?"))</f>
        <v/>
      </c>
      <c r="K1178" s="54">
        <f>IF(D1178="","",IFERROR(INDEX(CatGrupo,MATCH(D1178,CatNome,0)),"?"))</f>
        <v/>
      </c>
      <c r="L1178" s="55">
        <f>IF(J1178="Entrada",N(I1178),IF(J1178="Saída",-N(I1178),0))</f>
        <v/>
      </c>
      <c r="M1178" s="54">
        <f>IF(B1178="",0,IF(H1178="Previsto",IF(Visao="Realizado + previsto",1,0),1))</f>
        <v/>
      </c>
      <c r="N1178" s="54">
        <f>IF(OR(B1178="",H1178&lt;&gt;"Previsto"),"",IF(B1178&lt;TODAY(),"Atrasado",IF(B1178&lt;=TODAY()+7,"Vence em 7 dias","A vencer")))</f>
        <v/>
      </c>
    </row>
    <row r="1179">
      <c r="B1179" s="51" t="n"/>
      <c r="C1179" s="52" t="n"/>
      <c r="D1179" s="52" t="n"/>
      <c r="E1179" s="52" t="n"/>
      <c r="F1179" s="52" t="n"/>
      <c r="G1179" s="52" t="n"/>
      <c r="H1179" s="52" t="n"/>
      <c r="I1179" s="53" t="n"/>
      <c r="J1179" s="54">
        <f>IF(D1179="","",IFERROR(INDEX(CatTipo,MATCH(D1179,CatNome,0)),"?"))</f>
        <v/>
      </c>
      <c r="K1179" s="54">
        <f>IF(D1179="","",IFERROR(INDEX(CatGrupo,MATCH(D1179,CatNome,0)),"?"))</f>
        <v/>
      </c>
      <c r="L1179" s="55">
        <f>IF(J1179="Entrada",N(I1179),IF(J1179="Saída",-N(I1179),0))</f>
        <v/>
      </c>
      <c r="M1179" s="54">
        <f>IF(B1179="",0,IF(H1179="Previsto",IF(Visao="Realizado + previsto",1,0),1))</f>
        <v/>
      </c>
      <c r="N1179" s="54">
        <f>IF(OR(B1179="",H1179&lt;&gt;"Previsto"),"",IF(B1179&lt;TODAY(),"Atrasado",IF(B1179&lt;=TODAY()+7,"Vence em 7 dias","A vencer")))</f>
        <v/>
      </c>
    </row>
    <row r="1180">
      <c r="B1180" s="51" t="n"/>
      <c r="C1180" s="52" t="n"/>
      <c r="D1180" s="52" t="n"/>
      <c r="E1180" s="52" t="n"/>
      <c r="F1180" s="52" t="n"/>
      <c r="G1180" s="52" t="n"/>
      <c r="H1180" s="52" t="n"/>
      <c r="I1180" s="53" t="n"/>
      <c r="J1180" s="54">
        <f>IF(D1180="","",IFERROR(INDEX(CatTipo,MATCH(D1180,CatNome,0)),"?"))</f>
        <v/>
      </c>
      <c r="K1180" s="54">
        <f>IF(D1180="","",IFERROR(INDEX(CatGrupo,MATCH(D1180,CatNome,0)),"?"))</f>
        <v/>
      </c>
      <c r="L1180" s="55">
        <f>IF(J1180="Entrada",N(I1180),IF(J1180="Saída",-N(I1180),0))</f>
        <v/>
      </c>
      <c r="M1180" s="54">
        <f>IF(B1180="",0,IF(H1180="Previsto",IF(Visao="Realizado + previsto",1,0),1))</f>
        <v/>
      </c>
      <c r="N1180" s="54">
        <f>IF(OR(B1180="",H1180&lt;&gt;"Previsto"),"",IF(B1180&lt;TODAY(),"Atrasado",IF(B1180&lt;=TODAY()+7,"Vence em 7 dias","A vencer")))</f>
        <v/>
      </c>
    </row>
    <row r="1181">
      <c r="B1181" s="51" t="n"/>
      <c r="C1181" s="52" t="n"/>
      <c r="D1181" s="52" t="n"/>
      <c r="E1181" s="52" t="n"/>
      <c r="F1181" s="52" t="n"/>
      <c r="G1181" s="52" t="n"/>
      <c r="H1181" s="52" t="n"/>
      <c r="I1181" s="53" t="n"/>
      <c r="J1181" s="54">
        <f>IF(D1181="","",IFERROR(INDEX(CatTipo,MATCH(D1181,CatNome,0)),"?"))</f>
        <v/>
      </c>
      <c r="K1181" s="54">
        <f>IF(D1181="","",IFERROR(INDEX(CatGrupo,MATCH(D1181,CatNome,0)),"?"))</f>
        <v/>
      </c>
      <c r="L1181" s="55">
        <f>IF(J1181="Entrada",N(I1181),IF(J1181="Saída",-N(I1181),0))</f>
        <v/>
      </c>
      <c r="M1181" s="54">
        <f>IF(B1181="",0,IF(H1181="Previsto",IF(Visao="Realizado + previsto",1,0),1))</f>
        <v/>
      </c>
      <c r="N1181" s="54">
        <f>IF(OR(B1181="",H1181&lt;&gt;"Previsto"),"",IF(B1181&lt;TODAY(),"Atrasado",IF(B1181&lt;=TODAY()+7,"Vence em 7 dias","A vencer")))</f>
        <v/>
      </c>
    </row>
    <row r="1182">
      <c r="B1182" s="51" t="n"/>
      <c r="C1182" s="52" t="n"/>
      <c r="D1182" s="52" t="n"/>
      <c r="E1182" s="52" t="n"/>
      <c r="F1182" s="52" t="n"/>
      <c r="G1182" s="52" t="n"/>
      <c r="H1182" s="52" t="n"/>
      <c r="I1182" s="53" t="n"/>
      <c r="J1182" s="54">
        <f>IF(D1182="","",IFERROR(INDEX(CatTipo,MATCH(D1182,CatNome,0)),"?"))</f>
        <v/>
      </c>
      <c r="K1182" s="54">
        <f>IF(D1182="","",IFERROR(INDEX(CatGrupo,MATCH(D1182,CatNome,0)),"?"))</f>
        <v/>
      </c>
      <c r="L1182" s="55">
        <f>IF(J1182="Entrada",N(I1182),IF(J1182="Saída",-N(I1182),0))</f>
        <v/>
      </c>
      <c r="M1182" s="54">
        <f>IF(B1182="",0,IF(H1182="Previsto",IF(Visao="Realizado + previsto",1,0),1))</f>
        <v/>
      </c>
      <c r="N1182" s="54">
        <f>IF(OR(B1182="",H1182&lt;&gt;"Previsto"),"",IF(B1182&lt;TODAY(),"Atrasado",IF(B1182&lt;=TODAY()+7,"Vence em 7 dias","A vencer")))</f>
        <v/>
      </c>
    </row>
    <row r="1183">
      <c r="B1183" s="51" t="n"/>
      <c r="C1183" s="52" t="n"/>
      <c r="D1183" s="52" t="n"/>
      <c r="E1183" s="52" t="n"/>
      <c r="F1183" s="52" t="n"/>
      <c r="G1183" s="52" t="n"/>
      <c r="H1183" s="52" t="n"/>
      <c r="I1183" s="53" t="n"/>
      <c r="J1183" s="54">
        <f>IF(D1183="","",IFERROR(INDEX(CatTipo,MATCH(D1183,CatNome,0)),"?"))</f>
        <v/>
      </c>
      <c r="K1183" s="54">
        <f>IF(D1183="","",IFERROR(INDEX(CatGrupo,MATCH(D1183,CatNome,0)),"?"))</f>
        <v/>
      </c>
      <c r="L1183" s="55">
        <f>IF(J1183="Entrada",N(I1183),IF(J1183="Saída",-N(I1183),0))</f>
        <v/>
      </c>
      <c r="M1183" s="54">
        <f>IF(B1183="",0,IF(H1183="Previsto",IF(Visao="Realizado + previsto",1,0),1))</f>
        <v/>
      </c>
      <c r="N1183" s="54">
        <f>IF(OR(B1183="",H1183&lt;&gt;"Previsto"),"",IF(B1183&lt;TODAY(),"Atrasado",IF(B1183&lt;=TODAY()+7,"Vence em 7 dias","A vencer")))</f>
        <v/>
      </c>
    </row>
    <row r="1184">
      <c r="B1184" s="51" t="n"/>
      <c r="C1184" s="52" t="n"/>
      <c r="D1184" s="52" t="n"/>
      <c r="E1184" s="52" t="n"/>
      <c r="F1184" s="52" t="n"/>
      <c r="G1184" s="52" t="n"/>
      <c r="H1184" s="52" t="n"/>
      <c r="I1184" s="53" t="n"/>
      <c r="J1184" s="54">
        <f>IF(D1184="","",IFERROR(INDEX(CatTipo,MATCH(D1184,CatNome,0)),"?"))</f>
        <v/>
      </c>
      <c r="K1184" s="54">
        <f>IF(D1184="","",IFERROR(INDEX(CatGrupo,MATCH(D1184,CatNome,0)),"?"))</f>
        <v/>
      </c>
      <c r="L1184" s="55">
        <f>IF(J1184="Entrada",N(I1184),IF(J1184="Saída",-N(I1184),0))</f>
        <v/>
      </c>
      <c r="M1184" s="54">
        <f>IF(B1184="",0,IF(H1184="Previsto",IF(Visao="Realizado + previsto",1,0),1))</f>
        <v/>
      </c>
      <c r="N1184" s="54">
        <f>IF(OR(B1184="",H1184&lt;&gt;"Previsto"),"",IF(B1184&lt;TODAY(),"Atrasado",IF(B1184&lt;=TODAY()+7,"Vence em 7 dias","A vencer")))</f>
        <v/>
      </c>
    </row>
    <row r="1185">
      <c r="B1185" s="51" t="n"/>
      <c r="C1185" s="52" t="n"/>
      <c r="D1185" s="52" t="n"/>
      <c r="E1185" s="52" t="n"/>
      <c r="F1185" s="52" t="n"/>
      <c r="G1185" s="52" t="n"/>
      <c r="H1185" s="52" t="n"/>
      <c r="I1185" s="53" t="n"/>
      <c r="J1185" s="54">
        <f>IF(D1185="","",IFERROR(INDEX(CatTipo,MATCH(D1185,CatNome,0)),"?"))</f>
        <v/>
      </c>
      <c r="K1185" s="54">
        <f>IF(D1185="","",IFERROR(INDEX(CatGrupo,MATCH(D1185,CatNome,0)),"?"))</f>
        <v/>
      </c>
      <c r="L1185" s="55">
        <f>IF(J1185="Entrada",N(I1185),IF(J1185="Saída",-N(I1185),0))</f>
        <v/>
      </c>
      <c r="M1185" s="54">
        <f>IF(B1185="",0,IF(H1185="Previsto",IF(Visao="Realizado + previsto",1,0),1))</f>
        <v/>
      </c>
      <c r="N1185" s="54">
        <f>IF(OR(B1185="",H1185&lt;&gt;"Previsto"),"",IF(B1185&lt;TODAY(),"Atrasado",IF(B1185&lt;=TODAY()+7,"Vence em 7 dias","A vencer")))</f>
        <v/>
      </c>
    </row>
    <row r="1186">
      <c r="B1186" s="51" t="n"/>
      <c r="C1186" s="52" t="n"/>
      <c r="D1186" s="52" t="n"/>
      <c r="E1186" s="52" t="n"/>
      <c r="F1186" s="52" t="n"/>
      <c r="G1186" s="52" t="n"/>
      <c r="H1186" s="52" t="n"/>
      <c r="I1186" s="53" t="n"/>
      <c r="J1186" s="54">
        <f>IF(D1186="","",IFERROR(INDEX(CatTipo,MATCH(D1186,CatNome,0)),"?"))</f>
        <v/>
      </c>
      <c r="K1186" s="54">
        <f>IF(D1186="","",IFERROR(INDEX(CatGrupo,MATCH(D1186,CatNome,0)),"?"))</f>
        <v/>
      </c>
      <c r="L1186" s="55">
        <f>IF(J1186="Entrada",N(I1186),IF(J1186="Saída",-N(I1186),0))</f>
        <v/>
      </c>
      <c r="M1186" s="54">
        <f>IF(B1186="",0,IF(H1186="Previsto",IF(Visao="Realizado + previsto",1,0),1))</f>
        <v/>
      </c>
      <c r="N1186" s="54">
        <f>IF(OR(B1186="",H1186&lt;&gt;"Previsto"),"",IF(B1186&lt;TODAY(),"Atrasado",IF(B1186&lt;=TODAY()+7,"Vence em 7 dias","A vencer")))</f>
        <v/>
      </c>
    </row>
    <row r="1187">
      <c r="B1187" s="51" t="n"/>
      <c r="C1187" s="52" t="n"/>
      <c r="D1187" s="52" t="n"/>
      <c r="E1187" s="52" t="n"/>
      <c r="F1187" s="52" t="n"/>
      <c r="G1187" s="52" t="n"/>
      <c r="H1187" s="52" t="n"/>
      <c r="I1187" s="53" t="n"/>
      <c r="J1187" s="54">
        <f>IF(D1187="","",IFERROR(INDEX(CatTipo,MATCH(D1187,CatNome,0)),"?"))</f>
        <v/>
      </c>
      <c r="K1187" s="54">
        <f>IF(D1187="","",IFERROR(INDEX(CatGrupo,MATCH(D1187,CatNome,0)),"?"))</f>
        <v/>
      </c>
      <c r="L1187" s="55">
        <f>IF(J1187="Entrada",N(I1187),IF(J1187="Saída",-N(I1187),0))</f>
        <v/>
      </c>
      <c r="M1187" s="54">
        <f>IF(B1187="",0,IF(H1187="Previsto",IF(Visao="Realizado + previsto",1,0),1))</f>
        <v/>
      </c>
      <c r="N1187" s="54">
        <f>IF(OR(B1187="",H1187&lt;&gt;"Previsto"),"",IF(B1187&lt;TODAY(),"Atrasado",IF(B1187&lt;=TODAY()+7,"Vence em 7 dias","A vencer")))</f>
        <v/>
      </c>
    </row>
    <row r="1188">
      <c r="B1188" s="51" t="n"/>
      <c r="C1188" s="52" t="n"/>
      <c r="D1188" s="52" t="n"/>
      <c r="E1188" s="52" t="n"/>
      <c r="F1188" s="52" t="n"/>
      <c r="G1188" s="52" t="n"/>
      <c r="H1188" s="52" t="n"/>
      <c r="I1188" s="53" t="n"/>
      <c r="J1188" s="54">
        <f>IF(D1188="","",IFERROR(INDEX(CatTipo,MATCH(D1188,CatNome,0)),"?"))</f>
        <v/>
      </c>
      <c r="K1188" s="54">
        <f>IF(D1188="","",IFERROR(INDEX(CatGrupo,MATCH(D1188,CatNome,0)),"?"))</f>
        <v/>
      </c>
      <c r="L1188" s="55">
        <f>IF(J1188="Entrada",N(I1188),IF(J1188="Saída",-N(I1188),0))</f>
        <v/>
      </c>
      <c r="M1188" s="54">
        <f>IF(B1188="",0,IF(H1188="Previsto",IF(Visao="Realizado + previsto",1,0),1))</f>
        <v/>
      </c>
      <c r="N1188" s="54">
        <f>IF(OR(B1188="",H1188&lt;&gt;"Previsto"),"",IF(B1188&lt;TODAY(),"Atrasado",IF(B1188&lt;=TODAY()+7,"Vence em 7 dias","A vencer")))</f>
        <v/>
      </c>
    </row>
    <row r="1189">
      <c r="B1189" s="51" t="n"/>
      <c r="C1189" s="52" t="n"/>
      <c r="D1189" s="52" t="n"/>
      <c r="E1189" s="52" t="n"/>
      <c r="F1189" s="52" t="n"/>
      <c r="G1189" s="52" t="n"/>
      <c r="H1189" s="52" t="n"/>
      <c r="I1189" s="53" t="n"/>
      <c r="J1189" s="54">
        <f>IF(D1189="","",IFERROR(INDEX(CatTipo,MATCH(D1189,CatNome,0)),"?"))</f>
        <v/>
      </c>
      <c r="K1189" s="54">
        <f>IF(D1189="","",IFERROR(INDEX(CatGrupo,MATCH(D1189,CatNome,0)),"?"))</f>
        <v/>
      </c>
      <c r="L1189" s="55">
        <f>IF(J1189="Entrada",N(I1189),IF(J1189="Saída",-N(I1189),0))</f>
        <v/>
      </c>
      <c r="M1189" s="54">
        <f>IF(B1189="",0,IF(H1189="Previsto",IF(Visao="Realizado + previsto",1,0),1))</f>
        <v/>
      </c>
      <c r="N1189" s="54">
        <f>IF(OR(B1189="",H1189&lt;&gt;"Previsto"),"",IF(B1189&lt;TODAY(),"Atrasado",IF(B1189&lt;=TODAY()+7,"Vence em 7 dias","A vencer")))</f>
        <v/>
      </c>
    </row>
    <row r="1190">
      <c r="B1190" s="51" t="n"/>
      <c r="C1190" s="52" t="n"/>
      <c r="D1190" s="52" t="n"/>
      <c r="E1190" s="52" t="n"/>
      <c r="F1190" s="52" t="n"/>
      <c r="G1190" s="52" t="n"/>
      <c r="H1190" s="52" t="n"/>
      <c r="I1190" s="53" t="n"/>
      <c r="J1190" s="54">
        <f>IF(D1190="","",IFERROR(INDEX(CatTipo,MATCH(D1190,CatNome,0)),"?"))</f>
        <v/>
      </c>
      <c r="K1190" s="54">
        <f>IF(D1190="","",IFERROR(INDEX(CatGrupo,MATCH(D1190,CatNome,0)),"?"))</f>
        <v/>
      </c>
      <c r="L1190" s="55">
        <f>IF(J1190="Entrada",N(I1190),IF(J1190="Saída",-N(I1190),0))</f>
        <v/>
      </c>
      <c r="M1190" s="54">
        <f>IF(B1190="",0,IF(H1190="Previsto",IF(Visao="Realizado + previsto",1,0),1))</f>
        <v/>
      </c>
      <c r="N1190" s="54">
        <f>IF(OR(B1190="",H1190&lt;&gt;"Previsto"),"",IF(B1190&lt;TODAY(),"Atrasado",IF(B1190&lt;=TODAY()+7,"Vence em 7 dias","A vencer")))</f>
        <v/>
      </c>
    </row>
    <row r="1191">
      <c r="B1191" s="51" t="n"/>
      <c r="C1191" s="52" t="n"/>
      <c r="D1191" s="52" t="n"/>
      <c r="E1191" s="52" t="n"/>
      <c r="F1191" s="52" t="n"/>
      <c r="G1191" s="52" t="n"/>
      <c r="H1191" s="52" t="n"/>
      <c r="I1191" s="53" t="n"/>
      <c r="J1191" s="54">
        <f>IF(D1191="","",IFERROR(INDEX(CatTipo,MATCH(D1191,CatNome,0)),"?"))</f>
        <v/>
      </c>
      <c r="K1191" s="54">
        <f>IF(D1191="","",IFERROR(INDEX(CatGrupo,MATCH(D1191,CatNome,0)),"?"))</f>
        <v/>
      </c>
      <c r="L1191" s="55">
        <f>IF(J1191="Entrada",N(I1191),IF(J1191="Saída",-N(I1191),0))</f>
        <v/>
      </c>
      <c r="M1191" s="54">
        <f>IF(B1191="",0,IF(H1191="Previsto",IF(Visao="Realizado + previsto",1,0),1))</f>
        <v/>
      </c>
      <c r="N1191" s="54">
        <f>IF(OR(B1191="",H1191&lt;&gt;"Previsto"),"",IF(B1191&lt;TODAY(),"Atrasado",IF(B1191&lt;=TODAY()+7,"Vence em 7 dias","A vencer")))</f>
        <v/>
      </c>
    </row>
    <row r="1192">
      <c r="B1192" s="51" t="n"/>
      <c r="C1192" s="52" t="n"/>
      <c r="D1192" s="52" t="n"/>
      <c r="E1192" s="52" t="n"/>
      <c r="F1192" s="52" t="n"/>
      <c r="G1192" s="52" t="n"/>
      <c r="H1192" s="52" t="n"/>
      <c r="I1192" s="53" t="n"/>
      <c r="J1192" s="54">
        <f>IF(D1192="","",IFERROR(INDEX(CatTipo,MATCH(D1192,CatNome,0)),"?"))</f>
        <v/>
      </c>
      <c r="K1192" s="54">
        <f>IF(D1192="","",IFERROR(INDEX(CatGrupo,MATCH(D1192,CatNome,0)),"?"))</f>
        <v/>
      </c>
      <c r="L1192" s="55">
        <f>IF(J1192="Entrada",N(I1192),IF(J1192="Saída",-N(I1192),0))</f>
        <v/>
      </c>
      <c r="M1192" s="54">
        <f>IF(B1192="",0,IF(H1192="Previsto",IF(Visao="Realizado + previsto",1,0),1))</f>
        <v/>
      </c>
      <c r="N1192" s="54">
        <f>IF(OR(B1192="",H1192&lt;&gt;"Previsto"),"",IF(B1192&lt;TODAY(),"Atrasado",IF(B1192&lt;=TODAY()+7,"Vence em 7 dias","A vencer")))</f>
        <v/>
      </c>
    </row>
    <row r="1193">
      <c r="B1193" s="51" t="n"/>
      <c r="C1193" s="52" t="n"/>
      <c r="D1193" s="52" t="n"/>
      <c r="E1193" s="52" t="n"/>
      <c r="F1193" s="52" t="n"/>
      <c r="G1193" s="52" t="n"/>
      <c r="H1193" s="52" t="n"/>
      <c r="I1193" s="53" t="n"/>
      <c r="J1193" s="54">
        <f>IF(D1193="","",IFERROR(INDEX(CatTipo,MATCH(D1193,CatNome,0)),"?"))</f>
        <v/>
      </c>
      <c r="K1193" s="54">
        <f>IF(D1193="","",IFERROR(INDEX(CatGrupo,MATCH(D1193,CatNome,0)),"?"))</f>
        <v/>
      </c>
      <c r="L1193" s="55">
        <f>IF(J1193="Entrada",N(I1193),IF(J1193="Saída",-N(I1193),0))</f>
        <v/>
      </c>
      <c r="M1193" s="54">
        <f>IF(B1193="",0,IF(H1193="Previsto",IF(Visao="Realizado + previsto",1,0),1))</f>
        <v/>
      </c>
      <c r="N1193" s="54">
        <f>IF(OR(B1193="",H1193&lt;&gt;"Previsto"),"",IF(B1193&lt;TODAY(),"Atrasado",IF(B1193&lt;=TODAY()+7,"Vence em 7 dias","A vencer")))</f>
        <v/>
      </c>
    </row>
    <row r="1194">
      <c r="B1194" s="51" t="n"/>
      <c r="C1194" s="52" t="n"/>
      <c r="D1194" s="52" t="n"/>
      <c r="E1194" s="52" t="n"/>
      <c r="F1194" s="52" t="n"/>
      <c r="G1194" s="52" t="n"/>
      <c r="H1194" s="52" t="n"/>
      <c r="I1194" s="53" t="n"/>
      <c r="J1194" s="54">
        <f>IF(D1194="","",IFERROR(INDEX(CatTipo,MATCH(D1194,CatNome,0)),"?"))</f>
        <v/>
      </c>
      <c r="K1194" s="54">
        <f>IF(D1194="","",IFERROR(INDEX(CatGrupo,MATCH(D1194,CatNome,0)),"?"))</f>
        <v/>
      </c>
      <c r="L1194" s="55">
        <f>IF(J1194="Entrada",N(I1194),IF(J1194="Saída",-N(I1194),0))</f>
        <v/>
      </c>
      <c r="M1194" s="54">
        <f>IF(B1194="",0,IF(H1194="Previsto",IF(Visao="Realizado + previsto",1,0),1))</f>
        <v/>
      </c>
      <c r="N1194" s="54">
        <f>IF(OR(B1194="",H1194&lt;&gt;"Previsto"),"",IF(B1194&lt;TODAY(),"Atrasado",IF(B1194&lt;=TODAY()+7,"Vence em 7 dias","A vencer")))</f>
        <v/>
      </c>
    </row>
    <row r="1195">
      <c r="B1195" s="51" t="n"/>
      <c r="C1195" s="52" t="n"/>
      <c r="D1195" s="52" t="n"/>
      <c r="E1195" s="52" t="n"/>
      <c r="F1195" s="52" t="n"/>
      <c r="G1195" s="52" t="n"/>
      <c r="H1195" s="52" t="n"/>
      <c r="I1195" s="53" t="n"/>
      <c r="J1195" s="54">
        <f>IF(D1195="","",IFERROR(INDEX(CatTipo,MATCH(D1195,CatNome,0)),"?"))</f>
        <v/>
      </c>
      <c r="K1195" s="54">
        <f>IF(D1195="","",IFERROR(INDEX(CatGrupo,MATCH(D1195,CatNome,0)),"?"))</f>
        <v/>
      </c>
      <c r="L1195" s="55">
        <f>IF(J1195="Entrada",N(I1195),IF(J1195="Saída",-N(I1195),0))</f>
        <v/>
      </c>
      <c r="M1195" s="54">
        <f>IF(B1195="",0,IF(H1195="Previsto",IF(Visao="Realizado + previsto",1,0),1))</f>
        <v/>
      </c>
      <c r="N1195" s="54">
        <f>IF(OR(B1195="",H1195&lt;&gt;"Previsto"),"",IF(B1195&lt;TODAY(),"Atrasado",IF(B1195&lt;=TODAY()+7,"Vence em 7 dias","A vencer")))</f>
        <v/>
      </c>
    </row>
    <row r="1196">
      <c r="B1196" s="51" t="n"/>
      <c r="C1196" s="52" t="n"/>
      <c r="D1196" s="52" t="n"/>
      <c r="E1196" s="52" t="n"/>
      <c r="F1196" s="52" t="n"/>
      <c r="G1196" s="52" t="n"/>
      <c r="H1196" s="52" t="n"/>
      <c r="I1196" s="53" t="n"/>
      <c r="J1196" s="54">
        <f>IF(D1196="","",IFERROR(INDEX(CatTipo,MATCH(D1196,CatNome,0)),"?"))</f>
        <v/>
      </c>
      <c r="K1196" s="54">
        <f>IF(D1196="","",IFERROR(INDEX(CatGrupo,MATCH(D1196,CatNome,0)),"?"))</f>
        <v/>
      </c>
      <c r="L1196" s="55">
        <f>IF(J1196="Entrada",N(I1196),IF(J1196="Saída",-N(I1196),0))</f>
        <v/>
      </c>
      <c r="M1196" s="54">
        <f>IF(B1196="",0,IF(H1196="Previsto",IF(Visao="Realizado + previsto",1,0),1))</f>
        <v/>
      </c>
      <c r="N1196" s="54">
        <f>IF(OR(B1196="",H1196&lt;&gt;"Previsto"),"",IF(B1196&lt;TODAY(),"Atrasado",IF(B1196&lt;=TODAY()+7,"Vence em 7 dias","A vencer")))</f>
        <v/>
      </c>
    </row>
    <row r="1197">
      <c r="B1197" s="51" t="n"/>
      <c r="C1197" s="52" t="n"/>
      <c r="D1197" s="52" t="n"/>
      <c r="E1197" s="52" t="n"/>
      <c r="F1197" s="52" t="n"/>
      <c r="G1197" s="52" t="n"/>
      <c r="H1197" s="52" t="n"/>
      <c r="I1197" s="53" t="n"/>
      <c r="J1197" s="54">
        <f>IF(D1197="","",IFERROR(INDEX(CatTipo,MATCH(D1197,CatNome,0)),"?"))</f>
        <v/>
      </c>
      <c r="K1197" s="54">
        <f>IF(D1197="","",IFERROR(INDEX(CatGrupo,MATCH(D1197,CatNome,0)),"?"))</f>
        <v/>
      </c>
      <c r="L1197" s="55">
        <f>IF(J1197="Entrada",N(I1197),IF(J1197="Saída",-N(I1197),0))</f>
        <v/>
      </c>
      <c r="M1197" s="54">
        <f>IF(B1197="",0,IF(H1197="Previsto",IF(Visao="Realizado + previsto",1,0),1))</f>
        <v/>
      </c>
      <c r="N1197" s="54">
        <f>IF(OR(B1197="",H1197&lt;&gt;"Previsto"),"",IF(B1197&lt;TODAY(),"Atrasado",IF(B1197&lt;=TODAY()+7,"Vence em 7 dias","A vencer")))</f>
        <v/>
      </c>
    </row>
    <row r="1198">
      <c r="B1198" s="51" t="n"/>
      <c r="C1198" s="52" t="n"/>
      <c r="D1198" s="52" t="n"/>
      <c r="E1198" s="52" t="n"/>
      <c r="F1198" s="52" t="n"/>
      <c r="G1198" s="52" t="n"/>
      <c r="H1198" s="52" t="n"/>
      <c r="I1198" s="53" t="n"/>
      <c r="J1198" s="54">
        <f>IF(D1198="","",IFERROR(INDEX(CatTipo,MATCH(D1198,CatNome,0)),"?"))</f>
        <v/>
      </c>
      <c r="K1198" s="54">
        <f>IF(D1198="","",IFERROR(INDEX(CatGrupo,MATCH(D1198,CatNome,0)),"?"))</f>
        <v/>
      </c>
      <c r="L1198" s="55">
        <f>IF(J1198="Entrada",N(I1198),IF(J1198="Saída",-N(I1198),0))</f>
        <v/>
      </c>
      <c r="M1198" s="54">
        <f>IF(B1198="",0,IF(H1198="Previsto",IF(Visao="Realizado + previsto",1,0),1))</f>
        <v/>
      </c>
      <c r="N1198" s="54">
        <f>IF(OR(B1198="",H1198&lt;&gt;"Previsto"),"",IF(B1198&lt;TODAY(),"Atrasado",IF(B1198&lt;=TODAY()+7,"Vence em 7 dias","A vencer")))</f>
        <v/>
      </c>
    </row>
    <row r="1199">
      <c r="B1199" s="51" t="n"/>
      <c r="C1199" s="52" t="n"/>
      <c r="D1199" s="52" t="n"/>
      <c r="E1199" s="52" t="n"/>
      <c r="F1199" s="52" t="n"/>
      <c r="G1199" s="52" t="n"/>
      <c r="H1199" s="52" t="n"/>
      <c r="I1199" s="53" t="n"/>
      <c r="J1199" s="54">
        <f>IF(D1199="","",IFERROR(INDEX(CatTipo,MATCH(D1199,CatNome,0)),"?"))</f>
        <v/>
      </c>
      <c r="K1199" s="54">
        <f>IF(D1199="","",IFERROR(INDEX(CatGrupo,MATCH(D1199,CatNome,0)),"?"))</f>
        <v/>
      </c>
      <c r="L1199" s="55">
        <f>IF(J1199="Entrada",N(I1199),IF(J1199="Saída",-N(I1199),0))</f>
        <v/>
      </c>
      <c r="M1199" s="54">
        <f>IF(B1199="",0,IF(H1199="Previsto",IF(Visao="Realizado + previsto",1,0),1))</f>
        <v/>
      </c>
      <c r="N1199" s="54">
        <f>IF(OR(B1199="",H1199&lt;&gt;"Previsto"),"",IF(B1199&lt;TODAY(),"Atrasado",IF(B1199&lt;=TODAY()+7,"Vence em 7 dias","A vencer")))</f>
        <v/>
      </c>
    </row>
    <row r="1200">
      <c r="B1200" s="51" t="n"/>
      <c r="C1200" s="52" t="n"/>
      <c r="D1200" s="52" t="n"/>
      <c r="E1200" s="52" t="n"/>
      <c r="F1200" s="52" t="n"/>
      <c r="G1200" s="52" t="n"/>
      <c r="H1200" s="52" t="n"/>
      <c r="I1200" s="53" t="n"/>
      <c r="J1200" s="54">
        <f>IF(D1200="","",IFERROR(INDEX(CatTipo,MATCH(D1200,CatNome,0)),"?"))</f>
        <v/>
      </c>
      <c r="K1200" s="54">
        <f>IF(D1200="","",IFERROR(INDEX(CatGrupo,MATCH(D1200,CatNome,0)),"?"))</f>
        <v/>
      </c>
      <c r="L1200" s="55">
        <f>IF(J1200="Entrada",N(I1200),IF(J1200="Saída",-N(I1200),0))</f>
        <v/>
      </c>
      <c r="M1200" s="54">
        <f>IF(B1200="",0,IF(H1200="Previsto",IF(Visao="Realizado + previsto",1,0),1))</f>
        <v/>
      </c>
      <c r="N1200" s="54">
        <f>IF(OR(B1200="",H1200&lt;&gt;"Previsto"),"",IF(B1200&lt;TODAY(),"Atrasado",IF(B1200&lt;=TODAY()+7,"Vence em 7 dias","A vencer")))</f>
        <v/>
      </c>
    </row>
    <row r="1201">
      <c r="B1201" s="51" t="n"/>
      <c r="C1201" s="52" t="n"/>
      <c r="D1201" s="52" t="n"/>
      <c r="E1201" s="52" t="n"/>
      <c r="F1201" s="52" t="n"/>
      <c r="G1201" s="52" t="n"/>
      <c r="H1201" s="52" t="n"/>
      <c r="I1201" s="53" t="n"/>
      <c r="J1201" s="54">
        <f>IF(D1201="","",IFERROR(INDEX(CatTipo,MATCH(D1201,CatNome,0)),"?"))</f>
        <v/>
      </c>
      <c r="K1201" s="54">
        <f>IF(D1201="","",IFERROR(INDEX(CatGrupo,MATCH(D1201,CatNome,0)),"?"))</f>
        <v/>
      </c>
      <c r="L1201" s="55">
        <f>IF(J1201="Entrada",N(I1201),IF(J1201="Saída",-N(I1201),0))</f>
        <v/>
      </c>
      <c r="M1201" s="54">
        <f>IF(B1201="",0,IF(H1201="Previsto",IF(Visao="Realizado + previsto",1,0),1))</f>
        <v/>
      </c>
      <c r="N1201" s="54">
        <f>IF(OR(B1201="",H1201&lt;&gt;"Previsto"),"",IF(B1201&lt;TODAY(),"Atrasado",IF(B1201&lt;=TODAY()+7,"Vence em 7 dias","A vencer")))</f>
        <v/>
      </c>
    </row>
    <row r="1202">
      <c r="B1202" s="51" t="n"/>
      <c r="C1202" s="52" t="n"/>
      <c r="D1202" s="52" t="n"/>
      <c r="E1202" s="52" t="n"/>
      <c r="F1202" s="52" t="n"/>
      <c r="G1202" s="52" t="n"/>
      <c r="H1202" s="52" t="n"/>
      <c r="I1202" s="53" t="n"/>
      <c r="J1202" s="54">
        <f>IF(D1202="","",IFERROR(INDEX(CatTipo,MATCH(D1202,CatNome,0)),"?"))</f>
        <v/>
      </c>
      <c r="K1202" s="54">
        <f>IF(D1202="","",IFERROR(INDEX(CatGrupo,MATCH(D1202,CatNome,0)),"?"))</f>
        <v/>
      </c>
      <c r="L1202" s="55">
        <f>IF(J1202="Entrada",N(I1202),IF(J1202="Saída",-N(I1202),0))</f>
        <v/>
      </c>
      <c r="M1202" s="54">
        <f>IF(B1202="",0,IF(H1202="Previsto",IF(Visao="Realizado + previsto",1,0),1))</f>
        <v/>
      </c>
      <c r="N1202" s="54">
        <f>IF(OR(B1202="",H1202&lt;&gt;"Previsto"),"",IF(B1202&lt;TODAY(),"Atrasado",IF(B1202&lt;=TODAY()+7,"Vence em 7 dias","A vencer")))</f>
        <v/>
      </c>
    </row>
    <row r="1203">
      <c r="B1203" s="51" t="n"/>
      <c r="C1203" s="52" t="n"/>
      <c r="D1203" s="52" t="n"/>
      <c r="E1203" s="52" t="n"/>
      <c r="F1203" s="52" t="n"/>
      <c r="G1203" s="52" t="n"/>
      <c r="H1203" s="52" t="n"/>
      <c r="I1203" s="53" t="n"/>
      <c r="J1203" s="54">
        <f>IF(D1203="","",IFERROR(INDEX(CatTipo,MATCH(D1203,CatNome,0)),"?"))</f>
        <v/>
      </c>
      <c r="K1203" s="54">
        <f>IF(D1203="","",IFERROR(INDEX(CatGrupo,MATCH(D1203,CatNome,0)),"?"))</f>
        <v/>
      </c>
      <c r="L1203" s="55">
        <f>IF(J1203="Entrada",N(I1203),IF(J1203="Saída",-N(I1203),0))</f>
        <v/>
      </c>
      <c r="M1203" s="54">
        <f>IF(B1203="",0,IF(H1203="Previsto",IF(Visao="Realizado + previsto",1,0),1))</f>
        <v/>
      </c>
      <c r="N1203" s="54">
        <f>IF(OR(B1203="",H1203&lt;&gt;"Previsto"),"",IF(B1203&lt;TODAY(),"Atrasado",IF(B1203&lt;=TODAY()+7,"Vence em 7 dias","A vencer")))</f>
        <v/>
      </c>
    </row>
    <row r="1204">
      <c r="B1204" s="51" t="n"/>
      <c r="C1204" s="52" t="n"/>
      <c r="D1204" s="52" t="n"/>
      <c r="E1204" s="52" t="n"/>
      <c r="F1204" s="52" t="n"/>
      <c r="G1204" s="52" t="n"/>
      <c r="H1204" s="52" t="n"/>
      <c r="I1204" s="53" t="n"/>
      <c r="J1204" s="54">
        <f>IF(D1204="","",IFERROR(INDEX(CatTipo,MATCH(D1204,CatNome,0)),"?"))</f>
        <v/>
      </c>
      <c r="K1204" s="54">
        <f>IF(D1204="","",IFERROR(INDEX(CatGrupo,MATCH(D1204,CatNome,0)),"?"))</f>
        <v/>
      </c>
      <c r="L1204" s="55">
        <f>IF(J1204="Entrada",N(I1204),IF(J1204="Saída",-N(I1204),0))</f>
        <v/>
      </c>
      <c r="M1204" s="54">
        <f>IF(B1204="",0,IF(H1204="Previsto",IF(Visao="Realizado + previsto",1,0),1))</f>
        <v/>
      </c>
      <c r="N1204" s="54">
        <f>IF(OR(B1204="",H1204&lt;&gt;"Previsto"),"",IF(B1204&lt;TODAY(),"Atrasado",IF(B1204&lt;=TODAY()+7,"Vence em 7 dias","A vencer")))</f>
        <v/>
      </c>
    </row>
    <row r="1205">
      <c r="B1205" s="51" t="n"/>
      <c r="C1205" s="52" t="n"/>
      <c r="D1205" s="52" t="n"/>
      <c r="E1205" s="52" t="n"/>
      <c r="F1205" s="52" t="n"/>
      <c r="G1205" s="52" t="n"/>
      <c r="H1205" s="52" t="n"/>
      <c r="I1205" s="53" t="n"/>
      <c r="J1205" s="54">
        <f>IF(D1205="","",IFERROR(INDEX(CatTipo,MATCH(D1205,CatNome,0)),"?"))</f>
        <v/>
      </c>
      <c r="K1205" s="54">
        <f>IF(D1205="","",IFERROR(INDEX(CatGrupo,MATCH(D1205,CatNome,0)),"?"))</f>
        <v/>
      </c>
      <c r="L1205" s="55">
        <f>IF(J1205="Entrada",N(I1205),IF(J1205="Saída",-N(I1205),0))</f>
        <v/>
      </c>
      <c r="M1205" s="54">
        <f>IF(B1205="",0,IF(H1205="Previsto",IF(Visao="Realizado + previsto",1,0),1))</f>
        <v/>
      </c>
      <c r="N1205" s="54">
        <f>IF(OR(B1205="",H1205&lt;&gt;"Previsto"),"",IF(B1205&lt;TODAY(),"Atrasado",IF(B1205&lt;=TODAY()+7,"Vence em 7 dias","A vencer")))</f>
        <v/>
      </c>
    </row>
    <row r="1206">
      <c r="B1206" s="51" t="n"/>
      <c r="C1206" s="52" t="n"/>
      <c r="D1206" s="52" t="n"/>
      <c r="E1206" s="52" t="n"/>
      <c r="F1206" s="52" t="n"/>
      <c r="G1206" s="52" t="n"/>
      <c r="H1206" s="52" t="n"/>
      <c r="I1206" s="53" t="n"/>
      <c r="J1206" s="54">
        <f>IF(D1206="","",IFERROR(INDEX(CatTipo,MATCH(D1206,CatNome,0)),"?"))</f>
        <v/>
      </c>
      <c r="K1206" s="54">
        <f>IF(D1206="","",IFERROR(INDEX(CatGrupo,MATCH(D1206,CatNome,0)),"?"))</f>
        <v/>
      </c>
      <c r="L1206" s="55">
        <f>IF(J1206="Entrada",N(I1206),IF(J1206="Saída",-N(I1206),0))</f>
        <v/>
      </c>
      <c r="M1206" s="54">
        <f>IF(B1206="",0,IF(H1206="Previsto",IF(Visao="Realizado + previsto",1,0),1))</f>
        <v/>
      </c>
      <c r="N1206" s="54">
        <f>IF(OR(B1206="",H1206&lt;&gt;"Previsto"),"",IF(B1206&lt;TODAY(),"Atrasado",IF(B1206&lt;=TODAY()+7,"Vence em 7 dias","A vencer")))</f>
        <v/>
      </c>
    </row>
    <row r="1207">
      <c r="B1207" s="51" t="n"/>
      <c r="C1207" s="52" t="n"/>
      <c r="D1207" s="52" t="n"/>
      <c r="E1207" s="52" t="n"/>
      <c r="F1207" s="52" t="n"/>
      <c r="G1207" s="52" t="n"/>
      <c r="H1207" s="52" t="n"/>
      <c r="I1207" s="53" t="n"/>
      <c r="J1207" s="54">
        <f>IF(D1207="","",IFERROR(INDEX(CatTipo,MATCH(D1207,CatNome,0)),"?"))</f>
        <v/>
      </c>
      <c r="K1207" s="54">
        <f>IF(D1207="","",IFERROR(INDEX(CatGrupo,MATCH(D1207,CatNome,0)),"?"))</f>
        <v/>
      </c>
      <c r="L1207" s="55">
        <f>IF(J1207="Entrada",N(I1207),IF(J1207="Saída",-N(I1207),0))</f>
        <v/>
      </c>
      <c r="M1207" s="54">
        <f>IF(B1207="",0,IF(H1207="Previsto",IF(Visao="Realizado + previsto",1,0),1))</f>
        <v/>
      </c>
      <c r="N1207" s="54">
        <f>IF(OR(B1207="",H1207&lt;&gt;"Previsto"),"",IF(B1207&lt;TODAY(),"Atrasado",IF(B1207&lt;=TODAY()+7,"Vence em 7 dias","A vencer")))</f>
        <v/>
      </c>
    </row>
    <row r="1208">
      <c r="B1208" s="51" t="n"/>
      <c r="C1208" s="52" t="n"/>
      <c r="D1208" s="52" t="n"/>
      <c r="E1208" s="52" t="n"/>
      <c r="F1208" s="52" t="n"/>
      <c r="G1208" s="52" t="n"/>
      <c r="H1208" s="52" t="n"/>
      <c r="I1208" s="53" t="n"/>
      <c r="J1208" s="54">
        <f>IF(D1208="","",IFERROR(INDEX(CatTipo,MATCH(D1208,CatNome,0)),"?"))</f>
        <v/>
      </c>
      <c r="K1208" s="54">
        <f>IF(D1208="","",IFERROR(INDEX(CatGrupo,MATCH(D1208,CatNome,0)),"?"))</f>
        <v/>
      </c>
      <c r="L1208" s="55">
        <f>IF(J1208="Entrada",N(I1208),IF(J1208="Saída",-N(I1208),0))</f>
        <v/>
      </c>
      <c r="M1208" s="54">
        <f>IF(B1208="",0,IF(H1208="Previsto",IF(Visao="Realizado + previsto",1,0),1))</f>
        <v/>
      </c>
      <c r="N1208" s="54">
        <f>IF(OR(B1208="",H1208&lt;&gt;"Previsto"),"",IF(B1208&lt;TODAY(),"Atrasado",IF(B1208&lt;=TODAY()+7,"Vence em 7 dias","A vencer")))</f>
        <v/>
      </c>
    </row>
    <row r="1209">
      <c r="B1209" s="51" t="n"/>
      <c r="C1209" s="52" t="n"/>
      <c r="D1209" s="52" t="n"/>
      <c r="E1209" s="52" t="n"/>
      <c r="F1209" s="52" t="n"/>
      <c r="G1209" s="52" t="n"/>
      <c r="H1209" s="52" t="n"/>
      <c r="I1209" s="53" t="n"/>
      <c r="J1209" s="54">
        <f>IF(D1209="","",IFERROR(INDEX(CatTipo,MATCH(D1209,CatNome,0)),"?"))</f>
        <v/>
      </c>
      <c r="K1209" s="54">
        <f>IF(D1209="","",IFERROR(INDEX(CatGrupo,MATCH(D1209,CatNome,0)),"?"))</f>
        <v/>
      </c>
      <c r="L1209" s="55">
        <f>IF(J1209="Entrada",N(I1209),IF(J1209="Saída",-N(I1209),0))</f>
        <v/>
      </c>
      <c r="M1209" s="54">
        <f>IF(B1209="",0,IF(H1209="Previsto",IF(Visao="Realizado + previsto",1,0),1))</f>
        <v/>
      </c>
      <c r="N1209" s="54">
        <f>IF(OR(B1209="",H1209&lt;&gt;"Previsto"),"",IF(B1209&lt;TODAY(),"Atrasado",IF(B1209&lt;=TODAY()+7,"Vence em 7 dias","A vencer")))</f>
        <v/>
      </c>
    </row>
    <row r="1210">
      <c r="B1210" s="51" t="n"/>
      <c r="C1210" s="52" t="n"/>
      <c r="D1210" s="52" t="n"/>
      <c r="E1210" s="52" t="n"/>
      <c r="F1210" s="52" t="n"/>
      <c r="G1210" s="52" t="n"/>
      <c r="H1210" s="52" t="n"/>
      <c r="I1210" s="53" t="n"/>
      <c r="J1210" s="54">
        <f>IF(D1210="","",IFERROR(INDEX(CatTipo,MATCH(D1210,CatNome,0)),"?"))</f>
        <v/>
      </c>
      <c r="K1210" s="54">
        <f>IF(D1210="","",IFERROR(INDEX(CatGrupo,MATCH(D1210,CatNome,0)),"?"))</f>
        <v/>
      </c>
      <c r="L1210" s="55">
        <f>IF(J1210="Entrada",N(I1210),IF(J1210="Saída",-N(I1210),0))</f>
        <v/>
      </c>
      <c r="M1210" s="54">
        <f>IF(B1210="",0,IF(H1210="Previsto",IF(Visao="Realizado + previsto",1,0),1))</f>
        <v/>
      </c>
      <c r="N1210" s="54">
        <f>IF(OR(B1210="",H1210&lt;&gt;"Previsto"),"",IF(B1210&lt;TODAY(),"Atrasado",IF(B1210&lt;=TODAY()+7,"Vence em 7 dias","A vencer")))</f>
        <v/>
      </c>
    </row>
    <row r="1211">
      <c r="B1211" s="51" t="n"/>
      <c r="C1211" s="52" t="n"/>
      <c r="D1211" s="52" t="n"/>
      <c r="E1211" s="52" t="n"/>
      <c r="F1211" s="52" t="n"/>
      <c r="G1211" s="52" t="n"/>
      <c r="H1211" s="52" t="n"/>
      <c r="I1211" s="53" t="n"/>
      <c r="J1211" s="54">
        <f>IF(D1211="","",IFERROR(INDEX(CatTipo,MATCH(D1211,CatNome,0)),"?"))</f>
        <v/>
      </c>
      <c r="K1211" s="54">
        <f>IF(D1211="","",IFERROR(INDEX(CatGrupo,MATCH(D1211,CatNome,0)),"?"))</f>
        <v/>
      </c>
      <c r="L1211" s="55">
        <f>IF(J1211="Entrada",N(I1211),IF(J1211="Saída",-N(I1211),0))</f>
        <v/>
      </c>
      <c r="M1211" s="54">
        <f>IF(B1211="",0,IF(H1211="Previsto",IF(Visao="Realizado + previsto",1,0),1))</f>
        <v/>
      </c>
      <c r="N1211" s="54">
        <f>IF(OR(B1211="",H1211&lt;&gt;"Previsto"),"",IF(B1211&lt;TODAY(),"Atrasado",IF(B1211&lt;=TODAY()+7,"Vence em 7 dias","A vencer")))</f>
        <v/>
      </c>
    </row>
    <row r="1212">
      <c r="B1212" s="51" t="n"/>
      <c r="C1212" s="52" t="n"/>
      <c r="D1212" s="52" t="n"/>
      <c r="E1212" s="52" t="n"/>
      <c r="F1212" s="52" t="n"/>
      <c r="G1212" s="52" t="n"/>
      <c r="H1212" s="52" t="n"/>
      <c r="I1212" s="53" t="n"/>
      <c r="J1212" s="54">
        <f>IF(D1212="","",IFERROR(INDEX(CatTipo,MATCH(D1212,CatNome,0)),"?"))</f>
        <v/>
      </c>
      <c r="K1212" s="54">
        <f>IF(D1212="","",IFERROR(INDEX(CatGrupo,MATCH(D1212,CatNome,0)),"?"))</f>
        <v/>
      </c>
      <c r="L1212" s="55">
        <f>IF(J1212="Entrada",N(I1212),IF(J1212="Saída",-N(I1212),0))</f>
        <v/>
      </c>
      <c r="M1212" s="54">
        <f>IF(B1212="",0,IF(H1212="Previsto",IF(Visao="Realizado + previsto",1,0),1))</f>
        <v/>
      </c>
      <c r="N1212" s="54">
        <f>IF(OR(B1212="",H1212&lt;&gt;"Previsto"),"",IF(B1212&lt;TODAY(),"Atrasado",IF(B1212&lt;=TODAY()+7,"Vence em 7 dias","A vencer")))</f>
        <v/>
      </c>
    </row>
    <row r="1213">
      <c r="B1213" s="51" t="n"/>
      <c r="C1213" s="52" t="n"/>
      <c r="D1213" s="52" t="n"/>
      <c r="E1213" s="52" t="n"/>
      <c r="F1213" s="52" t="n"/>
      <c r="G1213" s="52" t="n"/>
      <c r="H1213" s="52" t="n"/>
      <c r="I1213" s="53" t="n"/>
      <c r="J1213" s="54">
        <f>IF(D1213="","",IFERROR(INDEX(CatTipo,MATCH(D1213,CatNome,0)),"?"))</f>
        <v/>
      </c>
      <c r="K1213" s="54">
        <f>IF(D1213="","",IFERROR(INDEX(CatGrupo,MATCH(D1213,CatNome,0)),"?"))</f>
        <v/>
      </c>
      <c r="L1213" s="55">
        <f>IF(J1213="Entrada",N(I1213),IF(J1213="Saída",-N(I1213),0))</f>
        <v/>
      </c>
      <c r="M1213" s="54">
        <f>IF(B1213="",0,IF(H1213="Previsto",IF(Visao="Realizado + previsto",1,0),1))</f>
        <v/>
      </c>
      <c r="N1213" s="54">
        <f>IF(OR(B1213="",H1213&lt;&gt;"Previsto"),"",IF(B1213&lt;TODAY(),"Atrasado",IF(B1213&lt;=TODAY()+7,"Vence em 7 dias","A vencer")))</f>
        <v/>
      </c>
    </row>
    <row r="1214">
      <c r="B1214" s="51" t="n"/>
      <c r="C1214" s="52" t="n"/>
      <c r="D1214" s="52" t="n"/>
      <c r="E1214" s="52" t="n"/>
      <c r="F1214" s="52" t="n"/>
      <c r="G1214" s="52" t="n"/>
      <c r="H1214" s="52" t="n"/>
      <c r="I1214" s="53" t="n"/>
      <c r="J1214" s="54">
        <f>IF(D1214="","",IFERROR(INDEX(CatTipo,MATCH(D1214,CatNome,0)),"?"))</f>
        <v/>
      </c>
      <c r="K1214" s="54">
        <f>IF(D1214="","",IFERROR(INDEX(CatGrupo,MATCH(D1214,CatNome,0)),"?"))</f>
        <v/>
      </c>
      <c r="L1214" s="55">
        <f>IF(J1214="Entrada",N(I1214),IF(J1214="Saída",-N(I1214),0))</f>
        <v/>
      </c>
      <c r="M1214" s="54">
        <f>IF(B1214="",0,IF(H1214="Previsto",IF(Visao="Realizado + previsto",1,0),1))</f>
        <v/>
      </c>
      <c r="N1214" s="54">
        <f>IF(OR(B1214="",H1214&lt;&gt;"Previsto"),"",IF(B1214&lt;TODAY(),"Atrasado",IF(B1214&lt;=TODAY()+7,"Vence em 7 dias","A vencer")))</f>
        <v/>
      </c>
    </row>
    <row r="1215">
      <c r="B1215" s="51" t="n"/>
      <c r="C1215" s="52" t="n"/>
      <c r="D1215" s="52" t="n"/>
      <c r="E1215" s="52" t="n"/>
      <c r="F1215" s="52" t="n"/>
      <c r="G1215" s="52" t="n"/>
      <c r="H1215" s="52" t="n"/>
      <c r="I1215" s="53" t="n"/>
      <c r="J1215" s="54">
        <f>IF(D1215="","",IFERROR(INDEX(CatTipo,MATCH(D1215,CatNome,0)),"?"))</f>
        <v/>
      </c>
      <c r="K1215" s="54">
        <f>IF(D1215="","",IFERROR(INDEX(CatGrupo,MATCH(D1215,CatNome,0)),"?"))</f>
        <v/>
      </c>
      <c r="L1215" s="55">
        <f>IF(J1215="Entrada",N(I1215),IF(J1215="Saída",-N(I1215),0))</f>
        <v/>
      </c>
      <c r="M1215" s="54">
        <f>IF(B1215="",0,IF(H1215="Previsto",IF(Visao="Realizado + previsto",1,0),1))</f>
        <v/>
      </c>
      <c r="N1215" s="54">
        <f>IF(OR(B1215="",H1215&lt;&gt;"Previsto"),"",IF(B1215&lt;TODAY(),"Atrasado",IF(B1215&lt;=TODAY()+7,"Vence em 7 dias","A vencer")))</f>
        <v/>
      </c>
    </row>
    <row r="1216">
      <c r="B1216" s="51" t="n"/>
      <c r="C1216" s="52" t="n"/>
      <c r="D1216" s="52" t="n"/>
      <c r="E1216" s="52" t="n"/>
      <c r="F1216" s="52" t="n"/>
      <c r="G1216" s="52" t="n"/>
      <c r="H1216" s="52" t="n"/>
      <c r="I1216" s="53" t="n"/>
      <c r="J1216" s="54">
        <f>IF(D1216="","",IFERROR(INDEX(CatTipo,MATCH(D1216,CatNome,0)),"?"))</f>
        <v/>
      </c>
      <c r="K1216" s="54">
        <f>IF(D1216="","",IFERROR(INDEX(CatGrupo,MATCH(D1216,CatNome,0)),"?"))</f>
        <v/>
      </c>
      <c r="L1216" s="55">
        <f>IF(J1216="Entrada",N(I1216),IF(J1216="Saída",-N(I1216),0))</f>
        <v/>
      </c>
      <c r="M1216" s="54">
        <f>IF(B1216="",0,IF(H1216="Previsto",IF(Visao="Realizado + previsto",1,0),1))</f>
        <v/>
      </c>
      <c r="N1216" s="54">
        <f>IF(OR(B1216="",H1216&lt;&gt;"Previsto"),"",IF(B1216&lt;TODAY(),"Atrasado",IF(B1216&lt;=TODAY()+7,"Vence em 7 dias","A vencer")))</f>
        <v/>
      </c>
    </row>
    <row r="1217">
      <c r="B1217" s="51" t="n"/>
      <c r="C1217" s="52" t="n"/>
      <c r="D1217" s="52" t="n"/>
      <c r="E1217" s="52" t="n"/>
      <c r="F1217" s="52" t="n"/>
      <c r="G1217" s="52" t="n"/>
      <c r="H1217" s="52" t="n"/>
      <c r="I1217" s="53" t="n"/>
      <c r="J1217" s="54">
        <f>IF(D1217="","",IFERROR(INDEX(CatTipo,MATCH(D1217,CatNome,0)),"?"))</f>
        <v/>
      </c>
      <c r="K1217" s="54">
        <f>IF(D1217="","",IFERROR(INDEX(CatGrupo,MATCH(D1217,CatNome,0)),"?"))</f>
        <v/>
      </c>
      <c r="L1217" s="55">
        <f>IF(J1217="Entrada",N(I1217),IF(J1217="Saída",-N(I1217),0))</f>
        <v/>
      </c>
      <c r="M1217" s="54">
        <f>IF(B1217="",0,IF(H1217="Previsto",IF(Visao="Realizado + previsto",1,0),1))</f>
        <v/>
      </c>
      <c r="N1217" s="54">
        <f>IF(OR(B1217="",H1217&lt;&gt;"Previsto"),"",IF(B1217&lt;TODAY(),"Atrasado",IF(B1217&lt;=TODAY()+7,"Vence em 7 dias","A vencer")))</f>
        <v/>
      </c>
    </row>
    <row r="1218">
      <c r="B1218" s="51" t="n"/>
      <c r="C1218" s="52" t="n"/>
      <c r="D1218" s="52" t="n"/>
      <c r="E1218" s="52" t="n"/>
      <c r="F1218" s="52" t="n"/>
      <c r="G1218" s="52" t="n"/>
      <c r="H1218" s="52" t="n"/>
      <c r="I1218" s="53" t="n"/>
      <c r="J1218" s="54">
        <f>IF(D1218="","",IFERROR(INDEX(CatTipo,MATCH(D1218,CatNome,0)),"?"))</f>
        <v/>
      </c>
      <c r="K1218" s="54">
        <f>IF(D1218="","",IFERROR(INDEX(CatGrupo,MATCH(D1218,CatNome,0)),"?"))</f>
        <v/>
      </c>
      <c r="L1218" s="55">
        <f>IF(J1218="Entrada",N(I1218),IF(J1218="Saída",-N(I1218),0))</f>
        <v/>
      </c>
      <c r="M1218" s="54">
        <f>IF(B1218="",0,IF(H1218="Previsto",IF(Visao="Realizado + previsto",1,0),1))</f>
        <v/>
      </c>
      <c r="N1218" s="54">
        <f>IF(OR(B1218="",H1218&lt;&gt;"Previsto"),"",IF(B1218&lt;TODAY(),"Atrasado",IF(B1218&lt;=TODAY()+7,"Vence em 7 dias","A vencer")))</f>
        <v/>
      </c>
    </row>
    <row r="1219">
      <c r="B1219" s="51" t="n"/>
      <c r="C1219" s="52" t="n"/>
      <c r="D1219" s="52" t="n"/>
      <c r="E1219" s="52" t="n"/>
      <c r="F1219" s="52" t="n"/>
      <c r="G1219" s="52" t="n"/>
      <c r="H1219" s="52" t="n"/>
      <c r="I1219" s="53" t="n"/>
      <c r="J1219" s="54">
        <f>IF(D1219="","",IFERROR(INDEX(CatTipo,MATCH(D1219,CatNome,0)),"?"))</f>
        <v/>
      </c>
      <c r="K1219" s="54">
        <f>IF(D1219="","",IFERROR(INDEX(CatGrupo,MATCH(D1219,CatNome,0)),"?"))</f>
        <v/>
      </c>
      <c r="L1219" s="55">
        <f>IF(J1219="Entrada",N(I1219),IF(J1219="Saída",-N(I1219),0))</f>
        <v/>
      </c>
      <c r="M1219" s="54">
        <f>IF(B1219="",0,IF(H1219="Previsto",IF(Visao="Realizado + previsto",1,0),1))</f>
        <v/>
      </c>
      <c r="N1219" s="54">
        <f>IF(OR(B1219="",H1219&lt;&gt;"Previsto"),"",IF(B1219&lt;TODAY(),"Atrasado",IF(B1219&lt;=TODAY()+7,"Vence em 7 dias","A vencer")))</f>
        <v/>
      </c>
    </row>
    <row r="1220">
      <c r="B1220" s="51" t="n"/>
      <c r="C1220" s="52" t="n"/>
      <c r="D1220" s="52" t="n"/>
      <c r="E1220" s="52" t="n"/>
      <c r="F1220" s="52" t="n"/>
      <c r="G1220" s="52" t="n"/>
      <c r="H1220" s="52" t="n"/>
      <c r="I1220" s="53" t="n"/>
      <c r="J1220" s="54">
        <f>IF(D1220="","",IFERROR(INDEX(CatTipo,MATCH(D1220,CatNome,0)),"?"))</f>
        <v/>
      </c>
      <c r="K1220" s="54">
        <f>IF(D1220="","",IFERROR(INDEX(CatGrupo,MATCH(D1220,CatNome,0)),"?"))</f>
        <v/>
      </c>
      <c r="L1220" s="55">
        <f>IF(J1220="Entrada",N(I1220),IF(J1220="Saída",-N(I1220),0))</f>
        <v/>
      </c>
      <c r="M1220" s="54">
        <f>IF(B1220="",0,IF(H1220="Previsto",IF(Visao="Realizado + previsto",1,0),1))</f>
        <v/>
      </c>
      <c r="N1220" s="54">
        <f>IF(OR(B1220="",H1220&lt;&gt;"Previsto"),"",IF(B1220&lt;TODAY(),"Atrasado",IF(B1220&lt;=TODAY()+7,"Vence em 7 dias","A vencer")))</f>
        <v/>
      </c>
    </row>
    <row r="1221">
      <c r="B1221" s="51" t="n"/>
      <c r="C1221" s="52" t="n"/>
      <c r="D1221" s="52" t="n"/>
      <c r="E1221" s="52" t="n"/>
      <c r="F1221" s="52" t="n"/>
      <c r="G1221" s="52" t="n"/>
      <c r="H1221" s="52" t="n"/>
      <c r="I1221" s="53" t="n"/>
      <c r="J1221" s="54">
        <f>IF(D1221="","",IFERROR(INDEX(CatTipo,MATCH(D1221,CatNome,0)),"?"))</f>
        <v/>
      </c>
      <c r="K1221" s="54">
        <f>IF(D1221="","",IFERROR(INDEX(CatGrupo,MATCH(D1221,CatNome,0)),"?"))</f>
        <v/>
      </c>
      <c r="L1221" s="55">
        <f>IF(J1221="Entrada",N(I1221),IF(J1221="Saída",-N(I1221),0))</f>
        <v/>
      </c>
      <c r="M1221" s="54">
        <f>IF(B1221="",0,IF(H1221="Previsto",IF(Visao="Realizado + previsto",1,0),1))</f>
        <v/>
      </c>
      <c r="N1221" s="54">
        <f>IF(OR(B1221="",H1221&lt;&gt;"Previsto"),"",IF(B1221&lt;TODAY(),"Atrasado",IF(B1221&lt;=TODAY()+7,"Vence em 7 dias","A vencer")))</f>
        <v/>
      </c>
    </row>
    <row r="1222">
      <c r="B1222" s="51" t="n"/>
      <c r="C1222" s="52" t="n"/>
      <c r="D1222" s="52" t="n"/>
      <c r="E1222" s="52" t="n"/>
      <c r="F1222" s="52" t="n"/>
      <c r="G1222" s="52" t="n"/>
      <c r="H1222" s="52" t="n"/>
      <c r="I1222" s="53" t="n"/>
      <c r="J1222" s="54">
        <f>IF(D1222="","",IFERROR(INDEX(CatTipo,MATCH(D1222,CatNome,0)),"?"))</f>
        <v/>
      </c>
      <c r="K1222" s="54">
        <f>IF(D1222="","",IFERROR(INDEX(CatGrupo,MATCH(D1222,CatNome,0)),"?"))</f>
        <v/>
      </c>
      <c r="L1222" s="55">
        <f>IF(J1222="Entrada",N(I1222),IF(J1222="Saída",-N(I1222),0))</f>
        <v/>
      </c>
      <c r="M1222" s="54">
        <f>IF(B1222="",0,IF(H1222="Previsto",IF(Visao="Realizado + previsto",1,0),1))</f>
        <v/>
      </c>
      <c r="N1222" s="54">
        <f>IF(OR(B1222="",H1222&lt;&gt;"Previsto"),"",IF(B1222&lt;TODAY(),"Atrasado",IF(B1222&lt;=TODAY()+7,"Vence em 7 dias","A vencer")))</f>
        <v/>
      </c>
    </row>
    <row r="1223">
      <c r="B1223" s="51" t="n"/>
      <c r="C1223" s="52" t="n"/>
      <c r="D1223" s="52" t="n"/>
      <c r="E1223" s="52" t="n"/>
      <c r="F1223" s="52" t="n"/>
      <c r="G1223" s="52" t="n"/>
      <c r="H1223" s="52" t="n"/>
      <c r="I1223" s="53" t="n"/>
      <c r="J1223" s="54">
        <f>IF(D1223="","",IFERROR(INDEX(CatTipo,MATCH(D1223,CatNome,0)),"?"))</f>
        <v/>
      </c>
      <c r="K1223" s="54">
        <f>IF(D1223="","",IFERROR(INDEX(CatGrupo,MATCH(D1223,CatNome,0)),"?"))</f>
        <v/>
      </c>
      <c r="L1223" s="55">
        <f>IF(J1223="Entrada",N(I1223),IF(J1223="Saída",-N(I1223),0))</f>
        <v/>
      </c>
      <c r="M1223" s="54">
        <f>IF(B1223="",0,IF(H1223="Previsto",IF(Visao="Realizado + previsto",1,0),1))</f>
        <v/>
      </c>
      <c r="N1223" s="54">
        <f>IF(OR(B1223="",H1223&lt;&gt;"Previsto"),"",IF(B1223&lt;TODAY(),"Atrasado",IF(B1223&lt;=TODAY()+7,"Vence em 7 dias","A vencer")))</f>
        <v/>
      </c>
    </row>
    <row r="1224">
      <c r="B1224" s="51" t="n"/>
      <c r="C1224" s="52" t="n"/>
      <c r="D1224" s="52" t="n"/>
      <c r="E1224" s="52" t="n"/>
      <c r="F1224" s="52" t="n"/>
      <c r="G1224" s="52" t="n"/>
      <c r="H1224" s="52" t="n"/>
      <c r="I1224" s="53" t="n"/>
      <c r="J1224" s="54">
        <f>IF(D1224="","",IFERROR(INDEX(CatTipo,MATCH(D1224,CatNome,0)),"?"))</f>
        <v/>
      </c>
      <c r="K1224" s="54">
        <f>IF(D1224="","",IFERROR(INDEX(CatGrupo,MATCH(D1224,CatNome,0)),"?"))</f>
        <v/>
      </c>
      <c r="L1224" s="55">
        <f>IF(J1224="Entrada",N(I1224),IF(J1224="Saída",-N(I1224),0))</f>
        <v/>
      </c>
      <c r="M1224" s="54">
        <f>IF(B1224="",0,IF(H1224="Previsto",IF(Visao="Realizado + previsto",1,0),1))</f>
        <v/>
      </c>
      <c r="N1224" s="54">
        <f>IF(OR(B1224="",H1224&lt;&gt;"Previsto"),"",IF(B1224&lt;TODAY(),"Atrasado",IF(B1224&lt;=TODAY()+7,"Vence em 7 dias","A vencer")))</f>
        <v/>
      </c>
    </row>
    <row r="1225">
      <c r="B1225" s="51" t="n"/>
      <c r="C1225" s="52" t="n"/>
      <c r="D1225" s="52" t="n"/>
      <c r="E1225" s="52" t="n"/>
      <c r="F1225" s="52" t="n"/>
      <c r="G1225" s="52" t="n"/>
      <c r="H1225" s="52" t="n"/>
      <c r="I1225" s="53" t="n"/>
      <c r="J1225" s="54">
        <f>IF(D1225="","",IFERROR(INDEX(CatTipo,MATCH(D1225,CatNome,0)),"?"))</f>
        <v/>
      </c>
      <c r="K1225" s="54">
        <f>IF(D1225="","",IFERROR(INDEX(CatGrupo,MATCH(D1225,CatNome,0)),"?"))</f>
        <v/>
      </c>
      <c r="L1225" s="55">
        <f>IF(J1225="Entrada",N(I1225),IF(J1225="Saída",-N(I1225),0))</f>
        <v/>
      </c>
      <c r="M1225" s="54">
        <f>IF(B1225="",0,IF(H1225="Previsto",IF(Visao="Realizado + previsto",1,0),1))</f>
        <v/>
      </c>
      <c r="N1225" s="54">
        <f>IF(OR(B1225="",H1225&lt;&gt;"Previsto"),"",IF(B1225&lt;TODAY(),"Atrasado",IF(B1225&lt;=TODAY()+7,"Vence em 7 dias","A vencer")))</f>
        <v/>
      </c>
    </row>
    <row r="1226">
      <c r="B1226" s="51" t="n"/>
      <c r="C1226" s="52" t="n"/>
      <c r="D1226" s="52" t="n"/>
      <c r="E1226" s="52" t="n"/>
      <c r="F1226" s="52" t="n"/>
      <c r="G1226" s="52" t="n"/>
      <c r="H1226" s="52" t="n"/>
      <c r="I1226" s="53" t="n"/>
      <c r="J1226" s="54">
        <f>IF(D1226="","",IFERROR(INDEX(CatTipo,MATCH(D1226,CatNome,0)),"?"))</f>
        <v/>
      </c>
      <c r="K1226" s="54">
        <f>IF(D1226="","",IFERROR(INDEX(CatGrupo,MATCH(D1226,CatNome,0)),"?"))</f>
        <v/>
      </c>
      <c r="L1226" s="55">
        <f>IF(J1226="Entrada",N(I1226),IF(J1226="Saída",-N(I1226),0))</f>
        <v/>
      </c>
      <c r="M1226" s="54">
        <f>IF(B1226="",0,IF(H1226="Previsto",IF(Visao="Realizado + previsto",1,0),1))</f>
        <v/>
      </c>
      <c r="N1226" s="54">
        <f>IF(OR(B1226="",H1226&lt;&gt;"Previsto"),"",IF(B1226&lt;TODAY(),"Atrasado",IF(B1226&lt;=TODAY()+7,"Vence em 7 dias","A vencer")))</f>
        <v/>
      </c>
    </row>
    <row r="1227">
      <c r="B1227" s="51" t="n"/>
      <c r="C1227" s="52" t="n"/>
      <c r="D1227" s="52" t="n"/>
      <c r="E1227" s="52" t="n"/>
      <c r="F1227" s="52" t="n"/>
      <c r="G1227" s="52" t="n"/>
      <c r="H1227" s="52" t="n"/>
      <c r="I1227" s="53" t="n"/>
      <c r="J1227" s="54">
        <f>IF(D1227="","",IFERROR(INDEX(CatTipo,MATCH(D1227,CatNome,0)),"?"))</f>
        <v/>
      </c>
      <c r="K1227" s="54">
        <f>IF(D1227="","",IFERROR(INDEX(CatGrupo,MATCH(D1227,CatNome,0)),"?"))</f>
        <v/>
      </c>
      <c r="L1227" s="55">
        <f>IF(J1227="Entrada",N(I1227),IF(J1227="Saída",-N(I1227),0))</f>
        <v/>
      </c>
      <c r="M1227" s="54">
        <f>IF(B1227="",0,IF(H1227="Previsto",IF(Visao="Realizado + previsto",1,0),1))</f>
        <v/>
      </c>
      <c r="N1227" s="54">
        <f>IF(OR(B1227="",H1227&lt;&gt;"Previsto"),"",IF(B1227&lt;TODAY(),"Atrasado",IF(B1227&lt;=TODAY()+7,"Vence em 7 dias","A vencer")))</f>
        <v/>
      </c>
    </row>
    <row r="1228">
      <c r="B1228" s="51" t="n"/>
      <c r="C1228" s="52" t="n"/>
      <c r="D1228" s="52" t="n"/>
      <c r="E1228" s="52" t="n"/>
      <c r="F1228" s="52" t="n"/>
      <c r="G1228" s="52" t="n"/>
      <c r="H1228" s="52" t="n"/>
      <c r="I1228" s="53" t="n"/>
      <c r="J1228" s="54">
        <f>IF(D1228="","",IFERROR(INDEX(CatTipo,MATCH(D1228,CatNome,0)),"?"))</f>
        <v/>
      </c>
      <c r="K1228" s="54">
        <f>IF(D1228="","",IFERROR(INDEX(CatGrupo,MATCH(D1228,CatNome,0)),"?"))</f>
        <v/>
      </c>
      <c r="L1228" s="55">
        <f>IF(J1228="Entrada",N(I1228),IF(J1228="Saída",-N(I1228),0))</f>
        <v/>
      </c>
      <c r="M1228" s="54">
        <f>IF(B1228="",0,IF(H1228="Previsto",IF(Visao="Realizado + previsto",1,0),1))</f>
        <v/>
      </c>
      <c r="N1228" s="54">
        <f>IF(OR(B1228="",H1228&lt;&gt;"Previsto"),"",IF(B1228&lt;TODAY(),"Atrasado",IF(B1228&lt;=TODAY()+7,"Vence em 7 dias","A vencer")))</f>
        <v/>
      </c>
    </row>
    <row r="1229">
      <c r="B1229" s="51" t="n"/>
      <c r="C1229" s="52" t="n"/>
      <c r="D1229" s="52" t="n"/>
      <c r="E1229" s="52" t="n"/>
      <c r="F1229" s="52" t="n"/>
      <c r="G1229" s="52" t="n"/>
      <c r="H1229" s="52" t="n"/>
      <c r="I1229" s="53" t="n"/>
      <c r="J1229" s="54">
        <f>IF(D1229="","",IFERROR(INDEX(CatTipo,MATCH(D1229,CatNome,0)),"?"))</f>
        <v/>
      </c>
      <c r="K1229" s="54">
        <f>IF(D1229="","",IFERROR(INDEX(CatGrupo,MATCH(D1229,CatNome,0)),"?"))</f>
        <v/>
      </c>
      <c r="L1229" s="55">
        <f>IF(J1229="Entrada",N(I1229),IF(J1229="Saída",-N(I1229),0))</f>
        <v/>
      </c>
      <c r="M1229" s="54">
        <f>IF(B1229="",0,IF(H1229="Previsto",IF(Visao="Realizado + previsto",1,0),1))</f>
        <v/>
      </c>
      <c r="N1229" s="54">
        <f>IF(OR(B1229="",H1229&lt;&gt;"Previsto"),"",IF(B1229&lt;TODAY(),"Atrasado",IF(B1229&lt;=TODAY()+7,"Vence em 7 dias","A vencer")))</f>
        <v/>
      </c>
    </row>
    <row r="1230">
      <c r="B1230" s="51" t="n"/>
      <c r="C1230" s="52" t="n"/>
      <c r="D1230" s="52" t="n"/>
      <c r="E1230" s="52" t="n"/>
      <c r="F1230" s="52" t="n"/>
      <c r="G1230" s="52" t="n"/>
      <c r="H1230" s="52" t="n"/>
      <c r="I1230" s="53" t="n"/>
      <c r="J1230" s="54">
        <f>IF(D1230="","",IFERROR(INDEX(CatTipo,MATCH(D1230,CatNome,0)),"?"))</f>
        <v/>
      </c>
      <c r="K1230" s="54">
        <f>IF(D1230="","",IFERROR(INDEX(CatGrupo,MATCH(D1230,CatNome,0)),"?"))</f>
        <v/>
      </c>
      <c r="L1230" s="55">
        <f>IF(J1230="Entrada",N(I1230),IF(J1230="Saída",-N(I1230),0))</f>
        <v/>
      </c>
      <c r="M1230" s="54">
        <f>IF(B1230="",0,IF(H1230="Previsto",IF(Visao="Realizado + previsto",1,0),1))</f>
        <v/>
      </c>
      <c r="N1230" s="54">
        <f>IF(OR(B1230="",H1230&lt;&gt;"Previsto"),"",IF(B1230&lt;TODAY(),"Atrasado",IF(B1230&lt;=TODAY()+7,"Vence em 7 dias","A vencer")))</f>
        <v/>
      </c>
    </row>
    <row r="1231">
      <c r="B1231" s="51" t="n"/>
      <c r="C1231" s="52" t="n"/>
      <c r="D1231" s="52" t="n"/>
      <c r="E1231" s="52" t="n"/>
      <c r="F1231" s="52" t="n"/>
      <c r="G1231" s="52" t="n"/>
      <c r="H1231" s="52" t="n"/>
      <c r="I1231" s="53" t="n"/>
      <c r="J1231" s="54">
        <f>IF(D1231="","",IFERROR(INDEX(CatTipo,MATCH(D1231,CatNome,0)),"?"))</f>
        <v/>
      </c>
      <c r="K1231" s="54">
        <f>IF(D1231="","",IFERROR(INDEX(CatGrupo,MATCH(D1231,CatNome,0)),"?"))</f>
        <v/>
      </c>
      <c r="L1231" s="55">
        <f>IF(J1231="Entrada",N(I1231),IF(J1231="Saída",-N(I1231),0))</f>
        <v/>
      </c>
      <c r="M1231" s="54">
        <f>IF(B1231="",0,IF(H1231="Previsto",IF(Visao="Realizado + previsto",1,0),1))</f>
        <v/>
      </c>
      <c r="N1231" s="54">
        <f>IF(OR(B1231="",H1231&lt;&gt;"Previsto"),"",IF(B1231&lt;TODAY(),"Atrasado",IF(B1231&lt;=TODAY()+7,"Vence em 7 dias","A vencer")))</f>
        <v/>
      </c>
    </row>
    <row r="1232">
      <c r="B1232" s="51" t="n"/>
      <c r="C1232" s="52" t="n"/>
      <c r="D1232" s="52" t="n"/>
      <c r="E1232" s="52" t="n"/>
      <c r="F1232" s="52" t="n"/>
      <c r="G1232" s="52" t="n"/>
      <c r="H1232" s="52" t="n"/>
      <c r="I1232" s="53" t="n"/>
      <c r="J1232" s="54">
        <f>IF(D1232="","",IFERROR(INDEX(CatTipo,MATCH(D1232,CatNome,0)),"?"))</f>
        <v/>
      </c>
      <c r="K1232" s="54">
        <f>IF(D1232="","",IFERROR(INDEX(CatGrupo,MATCH(D1232,CatNome,0)),"?"))</f>
        <v/>
      </c>
      <c r="L1232" s="55">
        <f>IF(J1232="Entrada",N(I1232),IF(J1232="Saída",-N(I1232),0))</f>
        <v/>
      </c>
      <c r="M1232" s="54">
        <f>IF(B1232="",0,IF(H1232="Previsto",IF(Visao="Realizado + previsto",1,0),1))</f>
        <v/>
      </c>
      <c r="N1232" s="54">
        <f>IF(OR(B1232="",H1232&lt;&gt;"Previsto"),"",IF(B1232&lt;TODAY(),"Atrasado",IF(B1232&lt;=TODAY()+7,"Vence em 7 dias","A vencer")))</f>
        <v/>
      </c>
    </row>
    <row r="1233">
      <c r="B1233" s="51" t="n"/>
      <c r="C1233" s="52" t="n"/>
      <c r="D1233" s="52" t="n"/>
      <c r="E1233" s="52" t="n"/>
      <c r="F1233" s="52" t="n"/>
      <c r="G1233" s="52" t="n"/>
      <c r="H1233" s="52" t="n"/>
      <c r="I1233" s="53" t="n"/>
      <c r="J1233" s="54">
        <f>IF(D1233="","",IFERROR(INDEX(CatTipo,MATCH(D1233,CatNome,0)),"?"))</f>
        <v/>
      </c>
      <c r="K1233" s="54">
        <f>IF(D1233="","",IFERROR(INDEX(CatGrupo,MATCH(D1233,CatNome,0)),"?"))</f>
        <v/>
      </c>
      <c r="L1233" s="55">
        <f>IF(J1233="Entrada",N(I1233),IF(J1233="Saída",-N(I1233),0))</f>
        <v/>
      </c>
      <c r="M1233" s="54">
        <f>IF(B1233="",0,IF(H1233="Previsto",IF(Visao="Realizado + previsto",1,0),1))</f>
        <v/>
      </c>
      <c r="N1233" s="54">
        <f>IF(OR(B1233="",H1233&lt;&gt;"Previsto"),"",IF(B1233&lt;TODAY(),"Atrasado",IF(B1233&lt;=TODAY()+7,"Vence em 7 dias","A vencer")))</f>
        <v/>
      </c>
    </row>
    <row r="1234">
      <c r="B1234" s="51" t="n"/>
      <c r="C1234" s="52" t="n"/>
      <c r="D1234" s="52" t="n"/>
      <c r="E1234" s="52" t="n"/>
      <c r="F1234" s="52" t="n"/>
      <c r="G1234" s="52" t="n"/>
      <c r="H1234" s="52" t="n"/>
      <c r="I1234" s="53" t="n"/>
      <c r="J1234" s="54">
        <f>IF(D1234="","",IFERROR(INDEX(CatTipo,MATCH(D1234,CatNome,0)),"?"))</f>
        <v/>
      </c>
      <c r="K1234" s="54">
        <f>IF(D1234="","",IFERROR(INDEX(CatGrupo,MATCH(D1234,CatNome,0)),"?"))</f>
        <v/>
      </c>
      <c r="L1234" s="55">
        <f>IF(J1234="Entrada",N(I1234),IF(J1234="Saída",-N(I1234),0))</f>
        <v/>
      </c>
      <c r="M1234" s="54">
        <f>IF(B1234="",0,IF(H1234="Previsto",IF(Visao="Realizado + previsto",1,0),1))</f>
        <v/>
      </c>
      <c r="N1234" s="54">
        <f>IF(OR(B1234="",H1234&lt;&gt;"Previsto"),"",IF(B1234&lt;TODAY(),"Atrasado",IF(B1234&lt;=TODAY()+7,"Vence em 7 dias","A vencer")))</f>
        <v/>
      </c>
    </row>
    <row r="1235">
      <c r="B1235" s="51" t="n"/>
      <c r="C1235" s="52" t="n"/>
      <c r="D1235" s="52" t="n"/>
      <c r="E1235" s="52" t="n"/>
      <c r="F1235" s="52" t="n"/>
      <c r="G1235" s="52" t="n"/>
      <c r="H1235" s="52" t="n"/>
      <c r="I1235" s="53" t="n"/>
      <c r="J1235" s="54">
        <f>IF(D1235="","",IFERROR(INDEX(CatTipo,MATCH(D1235,CatNome,0)),"?"))</f>
        <v/>
      </c>
      <c r="K1235" s="54">
        <f>IF(D1235="","",IFERROR(INDEX(CatGrupo,MATCH(D1235,CatNome,0)),"?"))</f>
        <v/>
      </c>
      <c r="L1235" s="55">
        <f>IF(J1235="Entrada",N(I1235),IF(J1235="Saída",-N(I1235),0))</f>
        <v/>
      </c>
      <c r="M1235" s="54">
        <f>IF(B1235="",0,IF(H1235="Previsto",IF(Visao="Realizado + previsto",1,0),1))</f>
        <v/>
      </c>
      <c r="N1235" s="54">
        <f>IF(OR(B1235="",H1235&lt;&gt;"Previsto"),"",IF(B1235&lt;TODAY(),"Atrasado",IF(B1235&lt;=TODAY()+7,"Vence em 7 dias","A vencer")))</f>
        <v/>
      </c>
    </row>
    <row r="1236">
      <c r="B1236" s="51" t="n"/>
      <c r="C1236" s="52" t="n"/>
      <c r="D1236" s="52" t="n"/>
      <c r="E1236" s="52" t="n"/>
      <c r="F1236" s="52" t="n"/>
      <c r="G1236" s="52" t="n"/>
      <c r="H1236" s="52" t="n"/>
      <c r="I1236" s="53" t="n"/>
      <c r="J1236" s="54">
        <f>IF(D1236="","",IFERROR(INDEX(CatTipo,MATCH(D1236,CatNome,0)),"?"))</f>
        <v/>
      </c>
      <c r="K1236" s="54">
        <f>IF(D1236="","",IFERROR(INDEX(CatGrupo,MATCH(D1236,CatNome,0)),"?"))</f>
        <v/>
      </c>
      <c r="L1236" s="55">
        <f>IF(J1236="Entrada",N(I1236),IF(J1236="Saída",-N(I1236),0))</f>
        <v/>
      </c>
      <c r="M1236" s="54">
        <f>IF(B1236="",0,IF(H1236="Previsto",IF(Visao="Realizado + previsto",1,0),1))</f>
        <v/>
      </c>
      <c r="N1236" s="54">
        <f>IF(OR(B1236="",H1236&lt;&gt;"Previsto"),"",IF(B1236&lt;TODAY(),"Atrasado",IF(B1236&lt;=TODAY()+7,"Vence em 7 dias","A vencer")))</f>
        <v/>
      </c>
    </row>
    <row r="1237">
      <c r="B1237" s="51" t="n"/>
      <c r="C1237" s="52" t="n"/>
      <c r="D1237" s="52" t="n"/>
      <c r="E1237" s="52" t="n"/>
      <c r="F1237" s="52" t="n"/>
      <c r="G1237" s="52" t="n"/>
      <c r="H1237" s="52" t="n"/>
      <c r="I1237" s="53" t="n"/>
      <c r="J1237" s="54">
        <f>IF(D1237="","",IFERROR(INDEX(CatTipo,MATCH(D1237,CatNome,0)),"?"))</f>
        <v/>
      </c>
      <c r="K1237" s="54">
        <f>IF(D1237="","",IFERROR(INDEX(CatGrupo,MATCH(D1237,CatNome,0)),"?"))</f>
        <v/>
      </c>
      <c r="L1237" s="55">
        <f>IF(J1237="Entrada",N(I1237),IF(J1237="Saída",-N(I1237),0))</f>
        <v/>
      </c>
      <c r="M1237" s="54">
        <f>IF(B1237="",0,IF(H1237="Previsto",IF(Visao="Realizado + previsto",1,0),1))</f>
        <v/>
      </c>
      <c r="N1237" s="54">
        <f>IF(OR(B1237="",H1237&lt;&gt;"Previsto"),"",IF(B1237&lt;TODAY(),"Atrasado",IF(B1237&lt;=TODAY()+7,"Vence em 7 dias","A vencer")))</f>
        <v/>
      </c>
    </row>
    <row r="1238">
      <c r="B1238" s="51" t="n"/>
      <c r="C1238" s="52" t="n"/>
      <c r="D1238" s="52" t="n"/>
      <c r="E1238" s="52" t="n"/>
      <c r="F1238" s="52" t="n"/>
      <c r="G1238" s="52" t="n"/>
      <c r="H1238" s="52" t="n"/>
      <c r="I1238" s="53" t="n"/>
      <c r="J1238" s="54">
        <f>IF(D1238="","",IFERROR(INDEX(CatTipo,MATCH(D1238,CatNome,0)),"?"))</f>
        <v/>
      </c>
      <c r="K1238" s="54">
        <f>IF(D1238="","",IFERROR(INDEX(CatGrupo,MATCH(D1238,CatNome,0)),"?"))</f>
        <v/>
      </c>
      <c r="L1238" s="55">
        <f>IF(J1238="Entrada",N(I1238),IF(J1238="Saída",-N(I1238),0))</f>
        <v/>
      </c>
      <c r="M1238" s="54">
        <f>IF(B1238="",0,IF(H1238="Previsto",IF(Visao="Realizado + previsto",1,0),1))</f>
        <v/>
      </c>
      <c r="N1238" s="54">
        <f>IF(OR(B1238="",H1238&lt;&gt;"Previsto"),"",IF(B1238&lt;TODAY(),"Atrasado",IF(B1238&lt;=TODAY()+7,"Vence em 7 dias","A vencer")))</f>
        <v/>
      </c>
    </row>
    <row r="1239">
      <c r="B1239" s="51" t="n"/>
      <c r="C1239" s="52" t="n"/>
      <c r="D1239" s="52" t="n"/>
      <c r="E1239" s="52" t="n"/>
      <c r="F1239" s="52" t="n"/>
      <c r="G1239" s="52" t="n"/>
      <c r="H1239" s="52" t="n"/>
      <c r="I1239" s="53" t="n"/>
      <c r="J1239" s="54">
        <f>IF(D1239="","",IFERROR(INDEX(CatTipo,MATCH(D1239,CatNome,0)),"?"))</f>
        <v/>
      </c>
      <c r="K1239" s="54">
        <f>IF(D1239="","",IFERROR(INDEX(CatGrupo,MATCH(D1239,CatNome,0)),"?"))</f>
        <v/>
      </c>
      <c r="L1239" s="55">
        <f>IF(J1239="Entrada",N(I1239),IF(J1239="Saída",-N(I1239),0))</f>
        <v/>
      </c>
      <c r="M1239" s="54">
        <f>IF(B1239="",0,IF(H1239="Previsto",IF(Visao="Realizado + previsto",1,0),1))</f>
        <v/>
      </c>
      <c r="N1239" s="54">
        <f>IF(OR(B1239="",H1239&lt;&gt;"Previsto"),"",IF(B1239&lt;TODAY(),"Atrasado",IF(B1239&lt;=TODAY()+7,"Vence em 7 dias","A vencer")))</f>
        <v/>
      </c>
    </row>
    <row r="1240">
      <c r="B1240" s="51" t="n"/>
      <c r="C1240" s="52" t="n"/>
      <c r="D1240" s="52" t="n"/>
      <c r="E1240" s="52" t="n"/>
      <c r="F1240" s="52" t="n"/>
      <c r="G1240" s="52" t="n"/>
      <c r="H1240" s="52" t="n"/>
      <c r="I1240" s="53" t="n"/>
      <c r="J1240" s="54">
        <f>IF(D1240="","",IFERROR(INDEX(CatTipo,MATCH(D1240,CatNome,0)),"?"))</f>
        <v/>
      </c>
      <c r="K1240" s="54">
        <f>IF(D1240="","",IFERROR(INDEX(CatGrupo,MATCH(D1240,CatNome,0)),"?"))</f>
        <v/>
      </c>
      <c r="L1240" s="55">
        <f>IF(J1240="Entrada",N(I1240),IF(J1240="Saída",-N(I1240),0))</f>
        <v/>
      </c>
      <c r="M1240" s="54">
        <f>IF(B1240="",0,IF(H1240="Previsto",IF(Visao="Realizado + previsto",1,0),1))</f>
        <v/>
      </c>
      <c r="N1240" s="54">
        <f>IF(OR(B1240="",H1240&lt;&gt;"Previsto"),"",IF(B1240&lt;TODAY(),"Atrasado",IF(B1240&lt;=TODAY()+7,"Vence em 7 dias","A vencer")))</f>
        <v/>
      </c>
    </row>
    <row r="1241">
      <c r="B1241" s="51" t="n"/>
      <c r="C1241" s="52" t="n"/>
      <c r="D1241" s="52" t="n"/>
      <c r="E1241" s="52" t="n"/>
      <c r="F1241" s="52" t="n"/>
      <c r="G1241" s="52" t="n"/>
      <c r="H1241" s="52" t="n"/>
      <c r="I1241" s="53" t="n"/>
      <c r="J1241" s="54">
        <f>IF(D1241="","",IFERROR(INDEX(CatTipo,MATCH(D1241,CatNome,0)),"?"))</f>
        <v/>
      </c>
      <c r="K1241" s="54">
        <f>IF(D1241="","",IFERROR(INDEX(CatGrupo,MATCH(D1241,CatNome,0)),"?"))</f>
        <v/>
      </c>
      <c r="L1241" s="55">
        <f>IF(J1241="Entrada",N(I1241),IF(J1241="Saída",-N(I1241),0))</f>
        <v/>
      </c>
      <c r="M1241" s="54">
        <f>IF(B1241="",0,IF(H1241="Previsto",IF(Visao="Realizado + previsto",1,0),1))</f>
        <v/>
      </c>
      <c r="N1241" s="54">
        <f>IF(OR(B1241="",H1241&lt;&gt;"Previsto"),"",IF(B1241&lt;TODAY(),"Atrasado",IF(B1241&lt;=TODAY()+7,"Vence em 7 dias","A vencer")))</f>
        <v/>
      </c>
    </row>
    <row r="1242">
      <c r="B1242" s="51" t="n"/>
      <c r="C1242" s="52" t="n"/>
      <c r="D1242" s="52" t="n"/>
      <c r="E1242" s="52" t="n"/>
      <c r="F1242" s="52" t="n"/>
      <c r="G1242" s="52" t="n"/>
      <c r="H1242" s="52" t="n"/>
      <c r="I1242" s="53" t="n"/>
      <c r="J1242" s="54">
        <f>IF(D1242="","",IFERROR(INDEX(CatTipo,MATCH(D1242,CatNome,0)),"?"))</f>
        <v/>
      </c>
      <c r="K1242" s="54">
        <f>IF(D1242="","",IFERROR(INDEX(CatGrupo,MATCH(D1242,CatNome,0)),"?"))</f>
        <v/>
      </c>
      <c r="L1242" s="55">
        <f>IF(J1242="Entrada",N(I1242),IF(J1242="Saída",-N(I1242),0))</f>
        <v/>
      </c>
      <c r="M1242" s="54">
        <f>IF(B1242="",0,IF(H1242="Previsto",IF(Visao="Realizado + previsto",1,0),1))</f>
        <v/>
      </c>
      <c r="N1242" s="54">
        <f>IF(OR(B1242="",H1242&lt;&gt;"Previsto"),"",IF(B1242&lt;TODAY(),"Atrasado",IF(B1242&lt;=TODAY()+7,"Vence em 7 dias","A vencer")))</f>
        <v/>
      </c>
    </row>
    <row r="1243">
      <c r="B1243" s="51" t="n"/>
      <c r="C1243" s="52" t="n"/>
      <c r="D1243" s="52" t="n"/>
      <c r="E1243" s="52" t="n"/>
      <c r="F1243" s="52" t="n"/>
      <c r="G1243" s="52" t="n"/>
      <c r="H1243" s="52" t="n"/>
      <c r="I1243" s="53" t="n"/>
      <c r="J1243" s="54">
        <f>IF(D1243="","",IFERROR(INDEX(CatTipo,MATCH(D1243,CatNome,0)),"?"))</f>
        <v/>
      </c>
      <c r="K1243" s="54">
        <f>IF(D1243="","",IFERROR(INDEX(CatGrupo,MATCH(D1243,CatNome,0)),"?"))</f>
        <v/>
      </c>
      <c r="L1243" s="55">
        <f>IF(J1243="Entrada",N(I1243),IF(J1243="Saída",-N(I1243),0))</f>
        <v/>
      </c>
      <c r="M1243" s="54">
        <f>IF(B1243="",0,IF(H1243="Previsto",IF(Visao="Realizado + previsto",1,0),1))</f>
        <v/>
      </c>
      <c r="N1243" s="54">
        <f>IF(OR(B1243="",H1243&lt;&gt;"Previsto"),"",IF(B1243&lt;TODAY(),"Atrasado",IF(B1243&lt;=TODAY()+7,"Vence em 7 dias","A vencer")))</f>
        <v/>
      </c>
    </row>
    <row r="1244">
      <c r="B1244" s="51" t="n"/>
      <c r="C1244" s="52" t="n"/>
      <c r="D1244" s="52" t="n"/>
      <c r="E1244" s="52" t="n"/>
      <c r="F1244" s="52" t="n"/>
      <c r="G1244" s="52" t="n"/>
      <c r="H1244" s="52" t="n"/>
      <c r="I1244" s="53" t="n"/>
      <c r="J1244" s="54">
        <f>IF(D1244="","",IFERROR(INDEX(CatTipo,MATCH(D1244,CatNome,0)),"?"))</f>
        <v/>
      </c>
      <c r="K1244" s="54">
        <f>IF(D1244="","",IFERROR(INDEX(CatGrupo,MATCH(D1244,CatNome,0)),"?"))</f>
        <v/>
      </c>
      <c r="L1244" s="55">
        <f>IF(J1244="Entrada",N(I1244),IF(J1244="Saída",-N(I1244),0))</f>
        <v/>
      </c>
      <c r="M1244" s="54">
        <f>IF(B1244="",0,IF(H1244="Previsto",IF(Visao="Realizado + previsto",1,0),1))</f>
        <v/>
      </c>
      <c r="N1244" s="54">
        <f>IF(OR(B1244="",H1244&lt;&gt;"Previsto"),"",IF(B1244&lt;TODAY(),"Atrasado",IF(B1244&lt;=TODAY()+7,"Vence em 7 dias","A vencer")))</f>
        <v/>
      </c>
    </row>
    <row r="1245">
      <c r="B1245" s="51" t="n"/>
      <c r="C1245" s="52" t="n"/>
      <c r="D1245" s="52" t="n"/>
      <c r="E1245" s="52" t="n"/>
      <c r="F1245" s="52" t="n"/>
      <c r="G1245" s="52" t="n"/>
      <c r="H1245" s="52" t="n"/>
      <c r="I1245" s="53" t="n"/>
      <c r="J1245" s="54">
        <f>IF(D1245="","",IFERROR(INDEX(CatTipo,MATCH(D1245,CatNome,0)),"?"))</f>
        <v/>
      </c>
      <c r="K1245" s="54">
        <f>IF(D1245="","",IFERROR(INDEX(CatGrupo,MATCH(D1245,CatNome,0)),"?"))</f>
        <v/>
      </c>
      <c r="L1245" s="55">
        <f>IF(J1245="Entrada",N(I1245),IF(J1245="Saída",-N(I1245),0))</f>
        <v/>
      </c>
      <c r="M1245" s="54">
        <f>IF(B1245="",0,IF(H1245="Previsto",IF(Visao="Realizado + previsto",1,0),1))</f>
        <v/>
      </c>
      <c r="N1245" s="54">
        <f>IF(OR(B1245="",H1245&lt;&gt;"Previsto"),"",IF(B1245&lt;TODAY(),"Atrasado",IF(B1245&lt;=TODAY()+7,"Vence em 7 dias","A vencer")))</f>
        <v/>
      </c>
    </row>
    <row r="1246">
      <c r="B1246" s="51" t="n"/>
      <c r="C1246" s="52" t="n"/>
      <c r="D1246" s="52" t="n"/>
      <c r="E1246" s="52" t="n"/>
      <c r="F1246" s="52" t="n"/>
      <c r="G1246" s="52" t="n"/>
      <c r="H1246" s="52" t="n"/>
      <c r="I1246" s="53" t="n"/>
      <c r="J1246" s="54">
        <f>IF(D1246="","",IFERROR(INDEX(CatTipo,MATCH(D1246,CatNome,0)),"?"))</f>
        <v/>
      </c>
      <c r="K1246" s="54">
        <f>IF(D1246="","",IFERROR(INDEX(CatGrupo,MATCH(D1246,CatNome,0)),"?"))</f>
        <v/>
      </c>
      <c r="L1246" s="55">
        <f>IF(J1246="Entrada",N(I1246),IF(J1246="Saída",-N(I1246),0))</f>
        <v/>
      </c>
      <c r="M1246" s="54">
        <f>IF(B1246="",0,IF(H1246="Previsto",IF(Visao="Realizado + previsto",1,0),1))</f>
        <v/>
      </c>
      <c r="N1246" s="54">
        <f>IF(OR(B1246="",H1246&lt;&gt;"Previsto"),"",IF(B1246&lt;TODAY(),"Atrasado",IF(B1246&lt;=TODAY()+7,"Vence em 7 dias","A vencer")))</f>
        <v/>
      </c>
    </row>
    <row r="1247">
      <c r="B1247" s="51" t="n"/>
      <c r="C1247" s="52" t="n"/>
      <c r="D1247" s="52" t="n"/>
      <c r="E1247" s="52" t="n"/>
      <c r="F1247" s="52" t="n"/>
      <c r="G1247" s="52" t="n"/>
      <c r="H1247" s="52" t="n"/>
      <c r="I1247" s="53" t="n"/>
      <c r="J1247" s="54">
        <f>IF(D1247="","",IFERROR(INDEX(CatTipo,MATCH(D1247,CatNome,0)),"?"))</f>
        <v/>
      </c>
      <c r="K1247" s="54">
        <f>IF(D1247="","",IFERROR(INDEX(CatGrupo,MATCH(D1247,CatNome,0)),"?"))</f>
        <v/>
      </c>
      <c r="L1247" s="55">
        <f>IF(J1247="Entrada",N(I1247),IF(J1247="Saída",-N(I1247),0))</f>
        <v/>
      </c>
      <c r="M1247" s="54">
        <f>IF(B1247="",0,IF(H1247="Previsto",IF(Visao="Realizado + previsto",1,0),1))</f>
        <v/>
      </c>
      <c r="N1247" s="54">
        <f>IF(OR(B1247="",H1247&lt;&gt;"Previsto"),"",IF(B1247&lt;TODAY(),"Atrasado",IF(B1247&lt;=TODAY()+7,"Vence em 7 dias","A vencer")))</f>
        <v/>
      </c>
    </row>
    <row r="1248">
      <c r="B1248" s="51" t="n"/>
      <c r="C1248" s="52" t="n"/>
      <c r="D1248" s="52" t="n"/>
      <c r="E1248" s="52" t="n"/>
      <c r="F1248" s="52" t="n"/>
      <c r="G1248" s="52" t="n"/>
      <c r="H1248" s="52" t="n"/>
      <c r="I1248" s="53" t="n"/>
      <c r="J1248" s="54">
        <f>IF(D1248="","",IFERROR(INDEX(CatTipo,MATCH(D1248,CatNome,0)),"?"))</f>
        <v/>
      </c>
      <c r="K1248" s="54">
        <f>IF(D1248="","",IFERROR(INDEX(CatGrupo,MATCH(D1248,CatNome,0)),"?"))</f>
        <v/>
      </c>
      <c r="L1248" s="55">
        <f>IF(J1248="Entrada",N(I1248),IF(J1248="Saída",-N(I1248),0))</f>
        <v/>
      </c>
      <c r="M1248" s="54">
        <f>IF(B1248="",0,IF(H1248="Previsto",IF(Visao="Realizado + previsto",1,0),1))</f>
        <v/>
      </c>
      <c r="N1248" s="54">
        <f>IF(OR(B1248="",H1248&lt;&gt;"Previsto"),"",IF(B1248&lt;TODAY(),"Atrasado",IF(B1248&lt;=TODAY()+7,"Vence em 7 dias","A vencer")))</f>
        <v/>
      </c>
    </row>
    <row r="1249">
      <c r="B1249" s="51" t="n"/>
      <c r="C1249" s="52" t="n"/>
      <c r="D1249" s="52" t="n"/>
      <c r="E1249" s="52" t="n"/>
      <c r="F1249" s="52" t="n"/>
      <c r="G1249" s="52" t="n"/>
      <c r="H1249" s="52" t="n"/>
      <c r="I1249" s="53" t="n"/>
      <c r="J1249" s="54">
        <f>IF(D1249="","",IFERROR(INDEX(CatTipo,MATCH(D1249,CatNome,0)),"?"))</f>
        <v/>
      </c>
      <c r="K1249" s="54">
        <f>IF(D1249="","",IFERROR(INDEX(CatGrupo,MATCH(D1249,CatNome,0)),"?"))</f>
        <v/>
      </c>
      <c r="L1249" s="55">
        <f>IF(J1249="Entrada",N(I1249),IF(J1249="Saída",-N(I1249),0))</f>
        <v/>
      </c>
      <c r="M1249" s="54">
        <f>IF(B1249="",0,IF(H1249="Previsto",IF(Visao="Realizado + previsto",1,0),1))</f>
        <v/>
      </c>
      <c r="N1249" s="54">
        <f>IF(OR(B1249="",H1249&lt;&gt;"Previsto"),"",IF(B1249&lt;TODAY(),"Atrasado",IF(B1249&lt;=TODAY()+7,"Vence em 7 dias","A vencer")))</f>
        <v/>
      </c>
    </row>
    <row r="1250">
      <c r="B1250" s="51" t="n"/>
      <c r="C1250" s="52" t="n"/>
      <c r="D1250" s="52" t="n"/>
      <c r="E1250" s="52" t="n"/>
      <c r="F1250" s="52" t="n"/>
      <c r="G1250" s="52" t="n"/>
      <c r="H1250" s="52" t="n"/>
      <c r="I1250" s="53" t="n"/>
      <c r="J1250" s="54">
        <f>IF(D1250="","",IFERROR(INDEX(CatTipo,MATCH(D1250,CatNome,0)),"?"))</f>
        <v/>
      </c>
      <c r="K1250" s="54">
        <f>IF(D1250="","",IFERROR(INDEX(CatGrupo,MATCH(D1250,CatNome,0)),"?"))</f>
        <v/>
      </c>
      <c r="L1250" s="55">
        <f>IF(J1250="Entrada",N(I1250),IF(J1250="Saída",-N(I1250),0))</f>
        <v/>
      </c>
      <c r="M1250" s="54">
        <f>IF(B1250="",0,IF(H1250="Previsto",IF(Visao="Realizado + previsto",1,0),1))</f>
        <v/>
      </c>
      <c r="N1250" s="54">
        <f>IF(OR(B1250="",H1250&lt;&gt;"Previsto"),"",IF(B1250&lt;TODAY(),"Atrasado",IF(B1250&lt;=TODAY()+7,"Vence em 7 dias","A vencer")))</f>
        <v/>
      </c>
    </row>
    <row r="1251">
      <c r="B1251" s="51" t="n"/>
      <c r="C1251" s="52" t="n"/>
      <c r="D1251" s="52" t="n"/>
      <c r="E1251" s="52" t="n"/>
      <c r="F1251" s="52" t="n"/>
      <c r="G1251" s="52" t="n"/>
      <c r="H1251" s="52" t="n"/>
      <c r="I1251" s="53" t="n"/>
      <c r="J1251" s="54">
        <f>IF(D1251="","",IFERROR(INDEX(CatTipo,MATCH(D1251,CatNome,0)),"?"))</f>
        <v/>
      </c>
      <c r="K1251" s="54">
        <f>IF(D1251="","",IFERROR(INDEX(CatGrupo,MATCH(D1251,CatNome,0)),"?"))</f>
        <v/>
      </c>
      <c r="L1251" s="55">
        <f>IF(J1251="Entrada",N(I1251),IF(J1251="Saída",-N(I1251),0))</f>
        <v/>
      </c>
      <c r="M1251" s="54">
        <f>IF(B1251="",0,IF(H1251="Previsto",IF(Visao="Realizado + previsto",1,0),1))</f>
        <v/>
      </c>
      <c r="N1251" s="54">
        <f>IF(OR(B1251="",H1251&lt;&gt;"Previsto"),"",IF(B1251&lt;TODAY(),"Atrasado",IF(B1251&lt;=TODAY()+7,"Vence em 7 dias","A vencer")))</f>
        <v/>
      </c>
    </row>
    <row r="1252">
      <c r="B1252" s="51" t="n"/>
      <c r="C1252" s="52" t="n"/>
      <c r="D1252" s="52" t="n"/>
      <c r="E1252" s="52" t="n"/>
      <c r="F1252" s="52" t="n"/>
      <c r="G1252" s="52" t="n"/>
      <c r="H1252" s="52" t="n"/>
      <c r="I1252" s="53" t="n"/>
      <c r="J1252" s="54">
        <f>IF(D1252="","",IFERROR(INDEX(CatTipo,MATCH(D1252,CatNome,0)),"?"))</f>
        <v/>
      </c>
      <c r="K1252" s="54">
        <f>IF(D1252="","",IFERROR(INDEX(CatGrupo,MATCH(D1252,CatNome,0)),"?"))</f>
        <v/>
      </c>
      <c r="L1252" s="55">
        <f>IF(J1252="Entrada",N(I1252),IF(J1252="Saída",-N(I1252),0))</f>
        <v/>
      </c>
      <c r="M1252" s="54">
        <f>IF(B1252="",0,IF(H1252="Previsto",IF(Visao="Realizado + previsto",1,0),1))</f>
        <v/>
      </c>
      <c r="N1252" s="54">
        <f>IF(OR(B1252="",H1252&lt;&gt;"Previsto"),"",IF(B1252&lt;TODAY(),"Atrasado",IF(B1252&lt;=TODAY()+7,"Vence em 7 dias","A vencer")))</f>
        <v/>
      </c>
    </row>
    <row r="1253">
      <c r="B1253" s="51" t="n"/>
      <c r="C1253" s="52" t="n"/>
      <c r="D1253" s="52" t="n"/>
      <c r="E1253" s="52" t="n"/>
      <c r="F1253" s="52" t="n"/>
      <c r="G1253" s="52" t="n"/>
      <c r="H1253" s="52" t="n"/>
      <c r="I1253" s="53" t="n"/>
      <c r="J1253" s="54">
        <f>IF(D1253="","",IFERROR(INDEX(CatTipo,MATCH(D1253,CatNome,0)),"?"))</f>
        <v/>
      </c>
      <c r="K1253" s="54">
        <f>IF(D1253="","",IFERROR(INDEX(CatGrupo,MATCH(D1253,CatNome,0)),"?"))</f>
        <v/>
      </c>
      <c r="L1253" s="55">
        <f>IF(J1253="Entrada",N(I1253),IF(J1253="Saída",-N(I1253),0))</f>
        <v/>
      </c>
      <c r="M1253" s="54">
        <f>IF(B1253="",0,IF(H1253="Previsto",IF(Visao="Realizado + previsto",1,0),1))</f>
        <v/>
      </c>
      <c r="N1253" s="54">
        <f>IF(OR(B1253="",H1253&lt;&gt;"Previsto"),"",IF(B1253&lt;TODAY(),"Atrasado",IF(B1253&lt;=TODAY()+7,"Vence em 7 dias","A vencer")))</f>
        <v/>
      </c>
    </row>
    <row r="1254">
      <c r="B1254" s="51" t="n"/>
      <c r="C1254" s="52" t="n"/>
      <c r="D1254" s="52" t="n"/>
      <c r="E1254" s="52" t="n"/>
      <c r="F1254" s="52" t="n"/>
      <c r="G1254" s="52" t="n"/>
      <c r="H1254" s="52" t="n"/>
      <c r="I1254" s="53" t="n"/>
      <c r="J1254" s="54">
        <f>IF(D1254="","",IFERROR(INDEX(CatTipo,MATCH(D1254,CatNome,0)),"?"))</f>
        <v/>
      </c>
      <c r="K1254" s="54">
        <f>IF(D1254="","",IFERROR(INDEX(CatGrupo,MATCH(D1254,CatNome,0)),"?"))</f>
        <v/>
      </c>
      <c r="L1254" s="55">
        <f>IF(J1254="Entrada",N(I1254),IF(J1254="Saída",-N(I1254),0))</f>
        <v/>
      </c>
      <c r="M1254" s="54">
        <f>IF(B1254="",0,IF(H1254="Previsto",IF(Visao="Realizado + previsto",1,0),1))</f>
        <v/>
      </c>
      <c r="N1254" s="54">
        <f>IF(OR(B1254="",H1254&lt;&gt;"Previsto"),"",IF(B1254&lt;TODAY(),"Atrasado",IF(B1254&lt;=TODAY()+7,"Vence em 7 dias","A vencer")))</f>
        <v/>
      </c>
    </row>
    <row r="1255">
      <c r="B1255" s="51" t="n"/>
      <c r="C1255" s="52" t="n"/>
      <c r="D1255" s="52" t="n"/>
      <c r="E1255" s="52" t="n"/>
      <c r="F1255" s="52" t="n"/>
      <c r="G1255" s="52" t="n"/>
      <c r="H1255" s="52" t="n"/>
      <c r="I1255" s="53" t="n"/>
      <c r="J1255" s="54">
        <f>IF(D1255="","",IFERROR(INDEX(CatTipo,MATCH(D1255,CatNome,0)),"?"))</f>
        <v/>
      </c>
      <c r="K1255" s="54">
        <f>IF(D1255="","",IFERROR(INDEX(CatGrupo,MATCH(D1255,CatNome,0)),"?"))</f>
        <v/>
      </c>
      <c r="L1255" s="55">
        <f>IF(J1255="Entrada",N(I1255),IF(J1255="Saída",-N(I1255),0))</f>
        <v/>
      </c>
      <c r="M1255" s="54">
        <f>IF(B1255="",0,IF(H1255="Previsto",IF(Visao="Realizado + previsto",1,0),1))</f>
        <v/>
      </c>
      <c r="N1255" s="54">
        <f>IF(OR(B1255="",H1255&lt;&gt;"Previsto"),"",IF(B1255&lt;TODAY(),"Atrasado",IF(B1255&lt;=TODAY()+7,"Vence em 7 dias","A vencer")))</f>
        <v/>
      </c>
    </row>
    <row r="1256">
      <c r="B1256" s="51" t="n"/>
      <c r="C1256" s="52" t="n"/>
      <c r="D1256" s="52" t="n"/>
      <c r="E1256" s="52" t="n"/>
      <c r="F1256" s="52" t="n"/>
      <c r="G1256" s="52" t="n"/>
      <c r="H1256" s="52" t="n"/>
      <c r="I1256" s="53" t="n"/>
      <c r="J1256" s="54">
        <f>IF(D1256="","",IFERROR(INDEX(CatTipo,MATCH(D1256,CatNome,0)),"?"))</f>
        <v/>
      </c>
      <c r="K1256" s="54">
        <f>IF(D1256="","",IFERROR(INDEX(CatGrupo,MATCH(D1256,CatNome,0)),"?"))</f>
        <v/>
      </c>
      <c r="L1256" s="55">
        <f>IF(J1256="Entrada",N(I1256),IF(J1256="Saída",-N(I1256),0))</f>
        <v/>
      </c>
      <c r="M1256" s="54">
        <f>IF(B1256="",0,IF(H1256="Previsto",IF(Visao="Realizado + previsto",1,0),1))</f>
        <v/>
      </c>
      <c r="N1256" s="54">
        <f>IF(OR(B1256="",H1256&lt;&gt;"Previsto"),"",IF(B1256&lt;TODAY(),"Atrasado",IF(B1256&lt;=TODAY()+7,"Vence em 7 dias","A vencer")))</f>
        <v/>
      </c>
    </row>
    <row r="1257">
      <c r="B1257" s="51" t="n"/>
      <c r="C1257" s="52" t="n"/>
      <c r="D1257" s="52" t="n"/>
      <c r="E1257" s="52" t="n"/>
      <c r="F1257" s="52" t="n"/>
      <c r="G1257" s="52" t="n"/>
      <c r="H1257" s="52" t="n"/>
      <c r="I1257" s="53" t="n"/>
      <c r="J1257" s="54">
        <f>IF(D1257="","",IFERROR(INDEX(CatTipo,MATCH(D1257,CatNome,0)),"?"))</f>
        <v/>
      </c>
      <c r="K1257" s="54">
        <f>IF(D1257="","",IFERROR(INDEX(CatGrupo,MATCH(D1257,CatNome,0)),"?"))</f>
        <v/>
      </c>
      <c r="L1257" s="55">
        <f>IF(J1257="Entrada",N(I1257),IF(J1257="Saída",-N(I1257),0))</f>
        <v/>
      </c>
      <c r="M1257" s="54">
        <f>IF(B1257="",0,IF(H1257="Previsto",IF(Visao="Realizado + previsto",1,0),1))</f>
        <v/>
      </c>
      <c r="N1257" s="54">
        <f>IF(OR(B1257="",H1257&lt;&gt;"Previsto"),"",IF(B1257&lt;TODAY(),"Atrasado",IF(B1257&lt;=TODAY()+7,"Vence em 7 dias","A vencer")))</f>
        <v/>
      </c>
    </row>
    <row r="1258">
      <c r="B1258" s="51" t="n"/>
      <c r="C1258" s="52" t="n"/>
      <c r="D1258" s="52" t="n"/>
      <c r="E1258" s="52" t="n"/>
      <c r="F1258" s="52" t="n"/>
      <c r="G1258" s="52" t="n"/>
      <c r="H1258" s="52" t="n"/>
      <c r="I1258" s="53" t="n"/>
      <c r="J1258" s="54">
        <f>IF(D1258="","",IFERROR(INDEX(CatTipo,MATCH(D1258,CatNome,0)),"?"))</f>
        <v/>
      </c>
      <c r="K1258" s="54">
        <f>IF(D1258="","",IFERROR(INDEX(CatGrupo,MATCH(D1258,CatNome,0)),"?"))</f>
        <v/>
      </c>
      <c r="L1258" s="55">
        <f>IF(J1258="Entrada",N(I1258),IF(J1258="Saída",-N(I1258),0))</f>
        <v/>
      </c>
      <c r="M1258" s="54">
        <f>IF(B1258="",0,IF(H1258="Previsto",IF(Visao="Realizado + previsto",1,0),1))</f>
        <v/>
      </c>
      <c r="N1258" s="54">
        <f>IF(OR(B1258="",H1258&lt;&gt;"Previsto"),"",IF(B1258&lt;TODAY(),"Atrasado",IF(B1258&lt;=TODAY()+7,"Vence em 7 dias","A vencer")))</f>
        <v/>
      </c>
    </row>
    <row r="1259">
      <c r="B1259" s="51" t="n"/>
      <c r="C1259" s="52" t="n"/>
      <c r="D1259" s="52" t="n"/>
      <c r="E1259" s="52" t="n"/>
      <c r="F1259" s="52" t="n"/>
      <c r="G1259" s="52" t="n"/>
      <c r="H1259" s="52" t="n"/>
      <c r="I1259" s="53" t="n"/>
      <c r="J1259" s="54">
        <f>IF(D1259="","",IFERROR(INDEX(CatTipo,MATCH(D1259,CatNome,0)),"?"))</f>
        <v/>
      </c>
      <c r="K1259" s="54">
        <f>IF(D1259="","",IFERROR(INDEX(CatGrupo,MATCH(D1259,CatNome,0)),"?"))</f>
        <v/>
      </c>
      <c r="L1259" s="55">
        <f>IF(J1259="Entrada",N(I1259),IF(J1259="Saída",-N(I1259),0))</f>
        <v/>
      </c>
      <c r="M1259" s="54">
        <f>IF(B1259="",0,IF(H1259="Previsto",IF(Visao="Realizado + previsto",1,0),1))</f>
        <v/>
      </c>
      <c r="N1259" s="54">
        <f>IF(OR(B1259="",H1259&lt;&gt;"Previsto"),"",IF(B1259&lt;TODAY(),"Atrasado",IF(B1259&lt;=TODAY()+7,"Vence em 7 dias","A vencer")))</f>
        <v/>
      </c>
    </row>
    <row r="1260">
      <c r="B1260" s="51" t="n"/>
      <c r="C1260" s="52" t="n"/>
      <c r="D1260" s="52" t="n"/>
      <c r="E1260" s="52" t="n"/>
      <c r="F1260" s="52" t="n"/>
      <c r="G1260" s="52" t="n"/>
      <c r="H1260" s="52" t="n"/>
      <c r="I1260" s="53" t="n"/>
      <c r="J1260" s="54">
        <f>IF(D1260="","",IFERROR(INDEX(CatTipo,MATCH(D1260,CatNome,0)),"?"))</f>
        <v/>
      </c>
      <c r="K1260" s="54">
        <f>IF(D1260="","",IFERROR(INDEX(CatGrupo,MATCH(D1260,CatNome,0)),"?"))</f>
        <v/>
      </c>
      <c r="L1260" s="55">
        <f>IF(J1260="Entrada",N(I1260),IF(J1260="Saída",-N(I1260),0))</f>
        <v/>
      </c>
      <c r="M1260" s="54">
        <f>IF(B1260="",0,IF(H1260="Previsto",IF(Visao="Realizado + previsto",1,0),1))</f>
        <v/>
      </c>
      <c r="N1260" s="54">
        <f>IF(OR(B1260="",H1260&lt;&gt;"Previsto"),"",IF(B1260&lt;TODAY(),"Atrasado",IF(B1260&lt;=TODAY()+7,"Vence em 7 dias","A vencer")))</f>
        <v/>
      </c>
    </row>
    <row r="1261">
      <c r="B1261" s="51" t="n"/>
      <c r="C1261" s="52" t="n"/>
      <c r="D1261" s="52" t="n"/>
      <c r="E1261" s="52" t="n"/>
      <c r="F1261" s="52" t="n"/>
      <c r="G1261" s="52" t="n"/>
      <c r="H1261" s="52" t="n"/>
      <c r="I1261" s="53" t="n"/>
      <c r="J1261" s="54">
        <f>IF(D1261="","",IFERROR(INDEX(CatTipo,MATCH(D1261,CatNome,0)),"?"))</f>
        <v/>
      </c>
      <c r="K1261" s="54">
        <f>IF(D1261="","",IFERROR(INDEX(CatGrupo,MATCH(D1261,CatNome,0)),"?"))</f>
        <v/>
      </c>
      <c r="L1261" s="55">
        <f>IF(J1261="Entrada",N(I1261),IF(J1261="Saída",-N(I1261),0))</f>
        <v/>
      </c>
      <c r="M1261" s="54">
        <f>IF(B1261="",0,IF(H1261="Previsto",IF(Visao="Realizado + previsto",1,0),1))</f>
        <v/>
      </c>
      <c r="N1261" s="54">
        <f>IF(OR(B1261="",H1261&lt;&gt;"Previsto"),"",IF(B1261&lt;TODAY(),"Atrasado",IF(B1261&lt;=TODAY()+7,"Vence em 7 dias","A vencer")))</f>
        <v/>
      </c>
    </row>
    <row r="1262">
      <c r="B1262" s="51" t="n"/>
      <c r="C1262" s="52" t="n"/>
      <c r="D1262" s="52" t="n"/>
      <c r="E1262" s="52" t="n"/>
      <c r="F1262" s="52" t="n"/>
      <c r="G1262" s="52" t="n"/>
      <c r="H1262" s="52" t="n"/>
      <c r="I1262" s="53" t="n"/>
      <c r="J1262" s="54">
        <f>IF(D1262="","",IFERROR(INDEX(CatTipo,MATCH(D1262,CatNome,0)),"?"))</f>
        <v/>
      </c>
      <c r="K1262" s="54">
        <f>IF(D1262="","",IFERROR(INDEX(CatGrupo,MATCH(D1262,CatNome,0)),"?"))</f>
        <v/>
      </c>
      <c r="L1262" s="55">
        <f>IF(J1262="Entrada",N(I1262),IF(J1262="Saída",-N(I1262),0))</f>
        <v/>
      </c>
      <c r="M1262" s="54">
        <f>IF(B1262="",0,IF(H1262="Previsto",IF(Visao="Realizado + previsto",1,0),1))</f>
        <v/>
      </c>
      <c r="N1262" s="54">
        <f>IF(OR(B1262="",H1262&lt;&gt;"Previsto"),"",IF(B1262&lt;TODAY(),"Atrasado",IF(B1262&lt;=TODAY()+7,"Vence em 7 dias","A vencer")))</f>
        <v/>
      </c>
    </row>
    <row r="1263">
      <c r="B1263" s="51" t="n"/>
      <c r="C1263" s="52" t="n"/>
      <c r="D1263" s="52" t="n"/>
      <c r="E1263" s="52" t="n"/>
      <c r="F1263" s="52" t="n"/>
      <c r="G1263" s="52" t="n"/>
      <c r="H1263" s="52" t="n"/>
      <c r="I1263" s="53" t="n"/>
      <c r="J1263" s="54">
        <f>IF(D1263="","",IFERROR(INDEX(CatTipo,MATCH(D1263,CatNome,0)),"?"))</f>
        <v/>
      </c>
      <c r="K1263" s="54">
        <f>IF(D1263="","",IFERROR(INDEX(CatGrupo,MATCH(D1263,CatNome,0)),"?"))</f>
        <v/>
      </c>
      <c r="L1263" s="55">
        <f>IF(J1263="Entrada",N(I1263),IF(J1263="Saída",-N(I1263),0))</f>
        <v/>
      </c>
      <c r="M1263" s="54">
        <f>IF(B1263="",0,IF(H1263="Previsto",IF(Visao="Realizado + previsto",1,0),1))</f>
        <v/>
      </c>
      <c r="N1263" s="54">
        <f>IF(OR(B1263="",H1263&lt;&gt;"Previsto"),"",IF(B1263&lt;TODAY(),"Atrasado",IF(B1263&lt;=TODAY()+7,"Vence em 7 dias","A vencer")))</f>
        <v/>
      </c>
    </row>
    <row r="1264">
      <c r="B1264" s="51" t="n"/>
      <c r="C1264" s="52" t="n"/>
      <c r="D1264" s="52" t="n"/>
      <c r="E1264" s="52" t="n"/>
      <c r="F1264" s="52" t="n"/>
      <c r="G1264" s="52" t="n"/>
      <c r="H1264" s="52" t="n"/>
      <c r="I1264" s="53" t="n"/>
      <c r="J1264" s="54">
        <f>IF(D1264="","",IFERROR(INDEX(CatTipo,MATCH(D1264,CatNome,0)),"?"))</f>
        <v/>
      </c>
      <c r="K1264" s="54">
        <f>IF(D1264="","",IFERROR(INDEX(CatGrupo,MATCH(D1264,CatNome,0)),"?"))</f>
        <v/>
      </c>
      <c r="L1264" s="55">
        <f>IF(J1264="Entrada",N(I1264),IF(J1264="Saída",-N(I1264),0))</f>
        <v/>
      </c>
      <c r="M1264" s="54">
        <f>IF(B1264="",0,IF(H1264="Previsto",IF(Visao="Realizado + previsto",1,0),1))</f>
        <v/>
      </c>
      <c r="N1264" s="54">
        <f>IF(OR(B1264="",H1264&lt;&gt;"Previsto"),"",IF(B1264&lt;TODAY(),"Atrasado",IF(B1264&lt;=TODAY()+7,"Vence em 7 dias","A vencer")))</f>
        <v/>
      </c>
    </row>
    <row r="1265">
      <c r="B1265" s="51" t="n"/>
      <c r="C1265" s="52" t="n"/>
      <c r="D1265" s="52" t="n"/>
      <c r="E1265" s="52" t="n"/>
      <c r="F1265" s="52" t="n"/>
      <c r="G1265" s="52" t="n"/>
      <c r="H1265" s="52" t="n"/>
      <c r="I1265" s="53" t="n"/>
      <c r="J1265" s="54">
        <f>IF(D1265="","",IFERROR(INDEX(CatTipo,MATCH(D1265,CatNome,0)),"?"))</f>
        <v/>
      </c>
      <c r="K1265" s="54">
        <f>IF(D1265="","",IFERROR(INDEX(CatGrupo,MATCH(D1265,CatNome,0)),"?"))</f>
        <v/>
      </c>
      <c r="L1265" s="55">
        <f>IF(J1265="Entrada",N(I1265),IF(J1265="Saída",-N(I1265),0))</f>
        <v/>
      </c>
      <c r="M1265" s="54">
        <f>IF(B1265="",0,IF(H1265="Previsto",IF(Visao="Realizado + previsto",1,0),1))</f>
        <v/>
      </c>
      <c r="N1265" s="54">
        <f>IF(OR(B1265="",H1265&lt;&gt;"Previsto"),"",IF(B1265&lt;TODAY(),"Atrasado",IF(B1265&lt;=TODAY()+7,"Vence em 7 dias","A vencer")))</f>
        <v/>
      </c>
    </row>
    <row r="1266">
      <c r="B1266" s="51" t="n"/>
      <c r="C1266" s="52" t="n"/>
      <c r="D1266" s="52" t="n"/>
      <c r="E1266" s="52" t="n"/>
      <c r="F1266" s="52" t="n"/>
      <c r="G1266" s="52" t="n"/>
      <c r="H1266" s="52" t="n"/>
      <c r="I1266" s="53" t="n"/>
      <c r="J1266" s="54">
        <f>IF(D1266="","",IFERROR(INDEX(CatTipo,MATCH(D1266,CatNome,0)),"?"))</f>
        <v/>
      </c>
      <c r="K1266" s="54">
        <f>IF(D1266="","",IFERROR(INDEX(CatGrupo,MATCH(D1266,CatNome,0)),"?"))</f>
        <v/>
      </c>
      <c r="L1266" s="55">
        <f>IF(J1266="Entrada",N(I1266),IF(J1266="Saída",-N(I1266),0))</f>
        <v/>
      </c>
      <c r="M1266" s="54">
        <f>IF(B1266="",0,IF(H1266="Previsto",IF(Visao="Realizado + previsto",1,0),1))</f>
        <v/>
      </c>
      <c r="N1266" s="54">
        <f>IF(OR(B1266="",H1266&lt;&gt;"Previsto"),"",IF(B1266&lt;TODAY(),"Atrasado",IF(B1266&lt;=TODAY()+7,"Vence em 7 dias","A vencer")))</f>
        <v/>
      </c>
    </row>
    <row r="1267">
      <c r="B1267" s="51" t="n"/>
      <c r="C1267" s="52" t="n"/>
      <c r="D1267" s="52" t="n"/>
      <c r="E1267" s="52" t="n"/>
      <c r="F1267" s="52" t="n"/>
      <c r="G1267" s="52" t="n"/>
      <c r="H1267" s="52" t="n"/>
      <c r="I1267" s="53" t="n"/>
      <c r="J1267" s="54">
        <f>IF(D1267="","",IFERROR(INDEX(CatTipo,MATCH(D1267,CatNome,0)),"?"))</f>
        <v/>
      </c>
      <c r="K1267" s="54">
        <f>IF(D1267="","",IFERROR(INDEX(CatGrupo,MATCH(D1267,CatNome,0)),"?"))</f>
        <v/>
      </c>
      <c r="L1267" s="55">
        <f>IF(J1267="Entrada",N(I1267),IF(J1267="Saída",-N(I1267),0))</f>
        <v/>
      </c>
      <c r="M1267" s="54">
        <f>IF(B1267="",0,IF(H1267="Previsto",IF(Visao="Realizado + previsto",1,0),1))</f>
        <v/>
      </c>
      <c r="N1267" s="54">
        <f>IF(OR(B1267="",H1267&lt;&gt;"Previsto"),"",IF(B1267&lt;TODAY(),"Atrasado",IF(B1267&lt;=TODAY()+7,"Vence em 7 dias","A vencer")))</f>
        <v/>
      </c>
    </row>
    <row r="1268">
      <c r="B1268" s="51" t="n"/>
      <c r="C1268" s="52" t="n"/>
      <c r="D1268" s="52" t="n"/>
      <c r="E1268" s="52" t="n"/>
      <c r="F1268" s="52" t="n"/>
      <c r="G1268" s="52" t="n"/>
      <c r="H1268" s="52" t="n"/>
      <c r="I1268" s="53" t="n"/>
      <c r="J1268" s="54">
        <f>IF(D1268="","",IFERROR(INDEX(CatTipo,MATCH(D1268,CatNome,0)),"?"))</f>
        <v/>
      </c>
      <c r="K1268" s="54">
        <f>IF(D1268="","",IFERROR(INDEX(CatGrupo,MATCH(D1268,CatNome,0)),"?"))</f>
        <v/>
      </c>
      <c r="L1268" s="55">
        <f>IF(J1268="Entrada",N(I1268),IF(J1268="Saída",-N(I1268),0))</f>
        <v/>
      </c>
      <c r="M1268" s="54">
        <f>IF(B1268="",0,IF(H1268="Previsto",IF(Visao="Realizado + previsto",1,0),1))</f>
        <v/>
      </c>
      <c r="N1268" s="54">
        <f>IF(OR(B1268="",H1268&lt;&gt;"Previsto"),"",IF(B1268&lt;TODAY(),"Atrasado",IF(B1268&lt;=TODAY()+7,"Vence em 7 dias","A vencer")))</f>
        <v/>
      </c>
    </row>
    <row r="1269">
      <c r="B1269" s="51" t="n"/>
      <c r="C1269" s="52" t="n"/>
      <c r="D1269" s="52" t="n"/>
      <c r="E1269" s="52" t="n"/>
      <c r="F1269" s="52" t="n"/>
      <c r="G1269" s="52" t="n"/>
      <c r="H1269" s="52" t="n"/>
      <c r="I1269" s="53" t="n"/>
      <c r="J1269" s="54">
        <f>IF(D1269="","",IFERROR(INDEX(CatTipo,MATCH(D1269,CatNome,0)),"?"))</f>
        <v/>
      </c>
      <c r="K1269" s="54">
        <f>IF(D1269="","",IFERROR(INDEX(CatGrupo,MATCH(D1269,CatNome,0)),"?"))</f>
        <v/>
      </c>
      <c r="L1269" s="55">
        <f>IF(J1269="Entrada",N(I1269),IF(J1269="Saída",-N(I1269),0))</f>
        <v/>
      </c>
      <c r="M1269" s="54">
        <f>IF(B1269="",0,IF(H1269="Previsto",IF(Visao="Realizado + previsto",1,0),1))</f>
        <v/>
      </c>
      <c r="N1269" s="54">
        <f>IF(OR(B1269="",H1269&lt;&gt;"Previsto"),"",IF(B1269&lt;TODAY(),"Atrasado",IF(B1269&lt;=TODAY()+7,"Vence em 7 dias","A vencer")))</f>
        <v/>
      </c>
    </row>
    <row r="1270">
      <c r="B1270" s="51" t="n"/>
      <c r="C1270" s="52" t="n"/>
      <c r="D1270" s="52" t="n"/>
      <c r="E1270" s="52" t="n"/>
      <c r="F1270" s="52" t="n"/>
      <c r="G1270" s="52" t="n"/>
      <c r="H1270" s="52" t="n"/>
      <c r="I1270" s="53" t="n"/>
      <c r="J1270" s="54">
        <f>IF(D1270="","",IFERROR(INDEX(CatTipo,MATCH(D1270,CatNome,0)),"?"))</f>
        <v/>
      </c>
      <c r="K1270" s="54">
        <f>IF(D1270="","",IFERROR(INDEX(CatGrupo,MATCH(D1270,CatNome,0)),"?"))</f>
        <v/>
      </c>
      <c r="L1270" s="55">
        <f>IF(J1270="Entrada",N(I1270),IF(J1270="Saída",-N(I1270),0))</f>
        <v/>
      </c>
      <c r="M1270" s="54">
        <f>IF(B1270="",0,IF(H1270="Previsto",IF(Visao="Realizado + previsto",1,0),1))</f>
        <v/>
      </c>
      <c r="N1270" s="54">
        <f>IF(OR(B1270="",H1270&lt;&gt;"Previsto"),"",IF(B1270&lt;TODAY(),"Atrasado",IF(B1270&lt;=TODAY()+7,"Vence em 7 dias","A vencer")))</f>
        <v/>
      </c>
    </row>
    <row r="1271">
      <c r="B1271" s="51" t="n"/>
      <c r="C1271" s="52" t="n"/>
      <c r="D1271" s="52" t="n"/>
      <c r="E1271" s="52" t="n"/>
      <c r="F1271" s="52" t="n"/>
      <c r="G1271" s="52" t="n"/>
      <c r="H1271" s="52" t="n"/>
      <c r="I1271" s="53" t="n"/>
      <c r="J1271" s="54">
        <f>IF(D1271="","",IFERROR(INDEX(CatTipo,MATCH(D1271,CatNome,0)),"?"))</f>
        <v/>
      </c>
      <c r="K1271" s="54">
        <f>IF(D1271="","",IFERROR(INDEX(CatGrupo,MATCH(D1271,CatNome,0)),"?"))</f>
        <v/>
      </c>
      <c r="L1271" s="55">
        <f>IF(J1271="Entrada",N(I1271),IF(J1271="Saída",-N(I1271),0))</f>
        <v/>
      </c>
      <c r="M1271" s="54">
        <f>IF(B1271="",0,IF(H1271="Previsto",IF(Visao="Realizado + previsto",1,0),1))</f>
        <v/>
      </c>
      <c r="N1271" s="54">
        <f>IF(OR(B1271="",H1271&lt;&gt;"Previsto"),"",IF(B1271&lt;TODAY(),"Atrasado",IF(B1271&lt;=TODAY()+7,"Vence em 7 dias","A vencer")))</f>
        <v/>
      </c>
    </row>
    <row r="1272">
      <c r="B1272" s="51" t="n"/>
      <c r="C1272" s="52" t="n"/>
      <c r="D1272" s="52" t="n"/>
      <c r="E1272" s="52" t="n"/>
      <c r="F1272" s="52" t="n"/>
      <c r="G1272" s="52" t="n"/>
      <c r="H1272" s="52" t="n"/>
      <c r="I1272" s="53" t="n"/>
      <c r="J1272" s="54">
        <f>IF(D1272="","",IFERROR(INDEX(CatTipo,MATCH(D1272,CatNome,0)),"?"))</f>
        <v/>
      </c>
      <c r="K1272" s="54">
        <f>IF(D1272="","",IFERROR(INDEX(CatGrupo,MATCH(D1272,CatNome,0)),"?"))</f>
        <v/>
      </c>
      <c r="L1272" s="55">
        <f>IF(J1272="Entrada",N(I1272),IF(J1272="Saída",-N(I1272),0))</f>
        <v/>
      </c>
      <c r="M1272" s="54">
        <f>IF(B1272="",0,IF(H1272="Previsto",IF(Visao="Realizado + previsto",1,0),1))</f>
        <v/>
      </c>
      <c r="N1272" s="54">
        <f>IF(OR(B1272="",H1272&lt;&gt;"Previsto"),"",IF(B1272&lt;TODAY(),"Atrasado",IF(B1272&lt;=TODAY()+7,"Vence em 7 dias","A vencer")))</f>
        <v/>
      </c>
    </row>
    <row r="1273">
      <c r="B1273" s="51" t="n"/>
      <c r="C1273" s="52" t="n"/>
      <c r="D1273" s="52" t="n"/>
      <c r="E1273" s="52" t="n"/>
      <c r="F1273" s="52" t="n"/>
      <c r="G1273" s="52" t="n"/>
      <c r="H1273" s="52" t="n"/>
      <c r="I1273" s="53" t="n"/>
      <c r="J1273" s="54">
        <f>IF(D1273="","",IFERROR(INDEX(CatTipo,MATCH(D1273,CatNome,0)),"?"))</f>
        <v/>
      </c>
      <c r="K1273" s="54">
        <f>IF(D1273="","",IFERROR(INDEX(CatGrupo,MATCH(D1273,CatNome,0)),"?"))</f>
        <v/>
      </c>
      <c r="L1273" s="55">
        <f>IF(J1273="Entrada",N(I1273),IF(J1273="Saída",-N(I1273),0))</f>
        <v/>
      </c>
      <c r="M1273" s="54">
        <f>IF(B1273="",0,IF(H1273="Previsto",IF(Visao="Realizado + previsto",1,0),1))</f>
        <v/>
      </c>
      <c r="N1273" s="54">
        <f>IF(OR(B1273="",H1273&lt;&gt;"Previsto"),"",IF(B1273&lt;TODAY(),"Atrasado",IF(B1273&lt;=TODAY()+7,"Vence em 7 dias","A vencer")))</f>
        <v/>
      </c>
    </row>
    <row r="1274">
      <c r="B1274" s="51" t="n"/>
      <c r="C1274" s="52" t="n"/>
      <c r="D1274" s="52" t="n"/>
      <c r="E1274" s="52" t="n"/>
      <c r="F1274" s="52" t="n"/>
      <c r="G1274" s="52" t="n"/>
      <c r="H1274" s="52" t="n"/>
      <c r="I1274" s="53" t="n"/>
      <c r="J1274" s="54">
        <f>IF(D1274="","",IFERROR(INDEX(CatTipo,MATCH(D1274,CatNome,0)),"?"))</f>
        <v/>
      </c>
      <c r="K1274" s="54">
        <f>IF(D1274="","",IFERROR(INDEX(CatGrupo,MATCH(D1274,CatNome,0)),"?"))</f>
        <v/>
      </c>
      <c r="L1274" s="55">
        <f>IF(J1274="Entrada",N(I1274),IF(J1274="Saída",-N(I1274),0))</f>
        <v/>
      </c>
      <c r="M1274" s="54">
        <f>IF(B1274="",0,IF(H1274="Previsto",IF(Visao="Realizado + previsto",1,0),1))</f>
        <v/>
      </c>
      <c r="N1274" s="54">
        <f>IF(OR(B1274="",H1274&lt;&gt;"Previsto"),"",IF(B1274&lt;TODAY(),"Atrasado",IF(B1274&lt;=TODAY()+7,"Vence em 7 dias","A vencer")))</f>
        <v/>
      </c>
    </row>
    <row r="1275">
      <c r="B1275" s="51" t="n"/>
      <c r="C1275" s="52" t="n"/>
      <c r="D1275" s="52" t="n"/>
      <c r="E1275" s="52" t="n"/>
      <c r="F1275" s="52" t="n"/>
      <c r="G1275" s="52" t="n"/>
      <c r="H1275" s="52" t="n"/>
      <c r="I1275" s="53" t="n"/>
      <c r="J1275" s="54">
        <f>IF(D1275="","",IFERROR(INDEX(CatTipo,MATCH(D1275,CatNome,0)),"?"))</f>
        <v/>
      </c>
      <c r="K1275" s="54">
        <f>IF(D1275="","",IFERROR(INDEX(CatGrupo,MATCH(D1275,CatNome,0)),"?"))</f>
        <v/>
      </c>
      <c r="L1275" s="55">
        <f>IF(J1275="Entrada",N(I1275),IF(J1275="Saída",-N(I1275),0))</f>
        <v/>
      </c>
      <c r="M1275" s="54">
        <f>IF(B1275="",0,IF(H1275="Previsto",IF(Visao="Realizado + previsto",1,0),1))</f>
        <v/>
      </c>
      <c r="N1275" s="54">
        <f>IF(OR(B1275="",H1275&lt;&gt;"Previsto"),"",IF(B1275&lt;TODAY(),"Atrasado",IF(B1275&lt;=TODAY()+7,"Vence em 7 dias","A vencer")))</f>
        <v/>
      </c>
    </row>
    <row r="1276">
      <c r="B1276" s="51" t="n"/>
      <c r="C1276" s="52" t="n"/>
      <c r="D1276" s="52" t="n"/>
      <c r="E1276" s="52" t="n"/>
      <c r="F1276" s="52" t="n"/>
      <c r="G1276" s="52" t="n"/>
      <c r="H1276" s="52" t="n"/>
      <c r="I1276" s="53" t="n"/>
      <c r="J1276" s="54">
        <f>IF(D1276="","",IFERROR(INDEX(CatTipo,MATCH(D1276,CatNome,0)),"?"))</f>
        <v/>
      </c>
      <c r="K1276" s="54">
        <f>IF(D1276="","",IFERROR(INDEX(CatGrupo,MATCH(D1276,CatNome,0)),"?"))</f>
        <v/>
      </c>
      <c r="L1276" s="55">
        <f>IF(J1276="Entrada",N(I1276),IF(J1276="Saída",-N(I1276),0))</f>
        <v/>
      </c>
      <c r="M1276" s="54">
        <f>IF(B1276="",0,IF(H1276="Previsto",IF(Visao="Realizado + previsto",1,0),1))</f>
        <v/>
      </c>
      <c r="N1276" s="54">
        <f>IF(OR(B1276="",H1276&lt;&gt;"Previsto"),"",IF(B1276&lt;TODAY(),"Atrasado",IF(B1276&lt;=TODAY()+7,"Vence em 7 dias","A vencer")))</f>
        <v/>
      </c>
    </row>
    <row r="1277">
      <c r="B1277" s="51" t="n"/>
      <c r="C1277" s="52" t="n"/>
      <c r="D1277" s="52" t="n"/>
      <c r="E1277" s="52" t="n"/>
      <c r="F1277" s="52" t="n"/>
      <c r="G1277" s="52" t="n"/>
      <c r="H1277" s="52" t="n"/>
      <c r="I1277" s="53" t="n"/>
      <c r="J1277" s="54">
        <f>IF(D1277="","",IFERROR(INDEX(CatTipo,MATCH(D1277,CatNome,0)),"?"))</f>
        <v/>
      </c>
      <c r="K1277" s="54">
        <f>IF(D1277="","",IFERROR(INDEX(CatGrupo,MATCH(D1277,CatNome,0)),"?"))</f>
        <v/>
      </c>
      <c r="L1277" s="55">
        <f>IF(J1277="Entrada",N(I1277),IF(J1277="Saída",-N(I1277),0))</f>
        <v/>
      </c>
      <c r="M1277" s="54">
        <f>IF(B1277="",0,IF(H1277="Previsto",IF(Visao="Realizado + previsto",1,0),1))</f>
        <v/>
      </c>
      <c r="N1277" s="54">
        <f>IF(OR(B1277="",H1277&lt;&gt;"Previsto"),"",IF(B1277&lt;TODAY(),"Atrasado",IF(B1277&lt;=TODAY()+7,"Vence em 7 dias","A vencer")))</f>
        <v/>
      </c>
    </row>
    <row r="1278">
      <c r="B1278" s="51" t="n"/>
      <c r="C1278" s="52" t="n"/>
      <c r="D1278" s="52" t="n"/>
      <c r="E1278" s="52" t="n"/>
      <c r="F1278" s="52" t="n"/>
      <c r="G1278" s="52" t="n"/>
      <c r="H1278" s="52" t="n"/>
      <c r="I1278" s="53" t="n"/>
      <c r="J1278" s="54">
        <f>IF(D1278="","",IFERROR(INDEX(CatTipo,MATCH(D1278,CatNome,0)),"?"))</f>
        <v/>
      </c>
      <c r="K1278" s="54">
        <f>IF(D1278="","",IFERROR(INDEX(CatGrupo,MATCH(D1278,CatNome,0)),"?"))</f>
        <v/>
      </c>
      <c r="L1278" s="55">
        <f>IF(J1278="Entrada",N(I1278),IF(J1278="Saída",-N(I1278),0))</f>
        <v/>
      </c>
      <c r="M1278" s="54">
        <f>IF(B1278="",0,IF(H1278="Previsto",IF(Visao="Realizado + previsto",1,0),1))</f>
        <v/>
      </c>
      <c r="N1278" s="54">
        <f>IF(OR(B1278="",H1278&lt;&gt;"Previsto"),"",IF(B1278&lt;TODAY(),"Atrasado",IF(B1278&lt;=TODAY()+7,"Vence em 7 dias","A vencer")))</f>
        <v/>
      </c>
    </row>
    <row r="1279">
      <c r="B1279" s="51" t="n"/>
      <c r="C1279" s="52" t="n"/>
      <c r="D1279" s="52" t="n"/>
      <c r="E1279" s="52" t="n"/>
      <c r="F1279" s="52" t="n"/>
      <c r="G1279" s="52" t="n"/>
      <c r="H1279" s="52" t="n"/>
      <c r="I1279" s="53" t="n"/>
      <c r="J1279" s="54">
        <f>IF(D1279="","",IFERROR(INDEX(CatTipo,MATCH(D1279,CatNome,0)),"?"))</f>
        <v/>
      </c>
      <c r="K1279" s="54">
        <f>IF(D1279="","",IFERROR(INDEX(CatGrupo,MATCH(D1279,CatNome,0)),"?"))</f>
        <v/>
      </c>
      <c r="L1279" s="55">
        <f>IF(J1279="Entrada",N(I1279),IF(J1279="Saída",-N(I1279),0))</f>
        <v/>
      </c>
      <c r="M1279" s="54">
        <f>IF(B1279="",0,IF(H1279="Previsto",IF(Visao="Realizado + previsto",1,0),1))</f>
        <v/>
      </c>
      <c r="N1279" s="54">
        <f>IF(OR(B1279="",H1279&lt;&gt;"Previsto"),"",IF(B1279&lt;TODAY(),"Atrasado",IF(B1279&lt;=TODAY()+7,"Vence em 7 dias","A vencer")))</f>
        <v/>
      </c>
    </row>
    <row r="1280">
      <c r="B1280" s="51" t="n"/>
      <c r="C1280" s="52" t="n"/>
      <c r="D1280" s="52" t="n"/>
      <c r="E1280" s="52" t="n"/>
      <c r="F1280" s="52" t="n"/>
      <c r="G1280" s="52" t="n"/>
      <c r="H1280" s="52" t="n"/>
      <c r="I1280" s="53" t="n"/>
      <c r="J1280" s="54">
        <f>IF(D1280="","",IFERROR(INDEX(CatTipo,MATCH(D1280,CatNome,0)),"?"))</f>
        <v/>
      </c>
      <c r="K1280" s="54">
        <f>IF(D1280="","",IFERROR(INDEX(CatGrupo,MATCH(D1280,CatNome,0)),"?"))</f>
        <v/>
      </c>
      <c r="L1280" s="55">
        <f>IF(J1280="Entrada",N(I1280),IF(J1280="Saída",-N(I1280),0))</f>
        <v/>
      </c>
      <c r="M1280" s="54">
        <f>IF(B1280="",0,IF(H1280="Previsto",IF(Visao="Realizado + previsto",1,0),1))</f>
        <v/>
      </c>
      <c r="N1280" s="54">
        <f>IF(OR(B1280="",H1280&lt;&gt;"Previsto"),"",IF(B1280&lt;TODAY(),"Atrasado",IF(B1280&lt;=TODAY()+7,"Vence em 7 dias","A vencer")))</f>
        <v/>
      </c>
    </row>
    <row r="1281">
      <c r="B1281" s="51" t="n"/>
      <c r="C1281" s="52" t="n"/>
      <c r="D1281" s="52" t="n"/>
      <c r="E1281" s="52" t="n"/>
      <c r="F1281" s="52" t="n"/>
      <c r="G1281" s="52" t="n"/>
      <c r="H1281" s="52" t="n"/>
      <c r="I1281" s="53" t="n"/>
      <c r="J1281" s="54">
        <f>IF(D1281="","",IFERROR(INDEX(CatTipo,MATCH(D1281,CatNome,0)),"?"))</f>
        <v/>
      </c>
      <c r="K1281" s="54">
        <f>IF(D1281="","",IFERROR(INDEX(CatGrupo,MATCH(D1281,CatNome,0)),"?"))</f>
        <v/>
      </c>
      <c r="L1281" s="55">
        <f>IF(J1281="Entrada",N(I1281),IF(J1281="Saída",-N(I1281),0))</f>
        <v/>
      </c>
      <c r="M1281" s="54">
        <f>IF(B1281="",0,IF(H1281="Previsto",IF(Visao="Realizado + previsto",1,0),1))</f>
        <v/>
      </c>
      <c r="N1281" s="54">
        <f>IF(OR(B1281="",H1281&lt;&gt;"Previsto"),"",IF(B1281&lt;TODAY(),"Atrasado",IF(B1281&lt;=TODAY()+7,"Vence em 7 dias","A vencer")))</f>
        <v/>
      </c>
    </row>
    <row r="1282">
      <c r="B1282" s="51" t="n"/>
      <c r="C1282" s="52" t="n"/>
      <c r="D1282" s="52" t="n"/>
      <c r="E1282" s="52" t="n"/>
      <c r="F1282" s="52" t="n"/>
      <c r="G1282" s="52" t="n"/>
      <c r="H1282" s="52" t="n"/>
      <c r="I1282" s="53" t="n"/>
      <c r="J1282" s="54">
        <f>IF(D1282="","",IFERROR(INDEX(CatTipo,MATCH(D1282,CatNome,0)),"?"))</f>
        <v/>
      </c>
      <c r="K1282" s="54">
        <f>IF(D1282="","",IFERROR(INDEX(CatGrupo,MATCH(D1282,CatNome,0)),"?"))</f>
        <v/>
      </c>
      <c r="L1282" s="55">
        <f>IF(J1282="Entrada",N(I1282),IF(J1282="Saída",-N(I1282),0))</f>
        <v/>
      </c>
      <c r="M1282" s="54">
        <f>IF(B1282="",0,IF(H1282="Previsto",IF(Visao="Realizado + previsto",1,0),1))</f>
        <v/>
      </c>
      <c r="N1282" s="54">
        <f>IF(OR(B1282="",H1282&lt;&gt;"Previsto"),"",IF(B1282&lt;TODAY(),"Atrasado",IF(B1282&lt;=TODAY()+7,"Vence em 7 dias","A vencer")))</f>
        <v/>
      </c>
    </row>
    <row r="1283">
      <c r="B1283" s="51" t="n"/>
      <c r="C1283" s="52" t="n"/>
      <c r="D1283" s="52" t="n"/>
      <c r="E1283" s="52" t="n"/>
      <c r="F1283" s="52" t="n"/>
      <c r="G1283" s="52" t="n"/>
      <c r="H1283" s="52" t="n"/>
      <c r="I1283" s="53" t="n"/>
      <c r="J1283" s="54">
        <f>IF(D1283="","",IFERROR(INDEX(CatTipo,MATCH(D1283,CatNome,0)),"?"))</f>
        <v/>
      </c>
      <c r="K1283" s="54">
        <f>IF(D1283="","",IFERROR(INDEX(CatGrupo,MATCH(D1283,CatNome,0)),"?"))</f>
        <v/>
      </c>
      <c r="L1283" s="55">
        <f>IF(J1283="Entrada",N(I1283),IF(J1283="Saída",-N(I1283),0))</f>
        <v/>
      </c>
      <c r="M1283" s="54">
        <f>IF(B1283="",0,IF(H1283="Previsto",IF(Visao="Realizado + previsto",1,0),1))</f>
        <v/>
      </c>
      <c r="N1283" s="54">
        <f>IF(OR(B1283="",H1283&lt;&gt;"Previsto"),"",IF(B1283&lt;TODAY(),"Atrasado",IF(B1283&lt;=TODAY()+7,"Vence em 7 dias","A vencer")))</f>
        <v/>
      </c>
    </row>
    <row r="1284">
      <c r="B1284" s="51" t="n"/>
      <c r="C1284" s="52" t="n"/>
      <c r="D1284" s="52" t="n"/>
      <c r="E1284" s="52" t="n"/>
      <c r="F1284" s="52" t="n"/>
      <c r="G1284" s="52" t="n"/>
      <c r="H1284" s="52" t="n"/>
      <c r="I1284" s="53" t="n"/>
      <c r="J1284" s="54">
        <f>IF(D1284="","",IFERROR(INDEX(CatTipo,MATCH(D1284,CatNome,0)),"?"))</f>
        <v/>
      </c>
      <c r="K1284" s="54">
        <f>IF(D1284="","",IFERROR(INDEX(CatGrupo,MATCH(D1284,CatNome,0)),"?"))</f>
        <v/>
      </c>
      <c r="L1284" s="55">
        <f>IF(J1284="Entrada",N(I1284),IF(J1284="Saída",-N(I1284),0))</f>
        <v/>
      </c>
      <c r="M1284" s="54">
        <f>IF(B1284="",0,IF(H1284="Previsto",IF(Visao="Realizado + previsto",1,0),1))</f>
        <v/>
      </c>
      <c r="N1284" s="54">
        <f>IF(OR(B1284="",H1284&lt;&gt;"Previsto"),"",IF(B1284&lt;TODAY(),"Atrasado",IF(B1284&lt;=TODAY()+7,"Vence em 7 dias","A vencer")))</f>
        <v/>
      </c>
    </row>
    <row r="1285">
      <c r="B1285" s="51" t="n"/>
      <c r="C1285" s="52" t="n"/>
      <c r="D1285" s="52" t="n"/>
      <c r="E1285" s="52" t="n"/>
      <c r="F1285" s="52" t="n"/>
      <c r="G1285" s="52" t="n"/>
      <c r="H1285" s="52" t="n"/>
      <c r="I1285" s="53" t="n"/>
      <c r="J1285" s="54">
        <f>IF(D1285="","",IFERROR(INDEX(CatTipo,MATCH(D1285,CatNome,0)),"?"))</f>
        <v/>
      </c>
      <c r="K1285" s="54">
        <f>IF(D1285="","",IFERROR(INDEX(CatGrupo,MATCH(D1285,CatNome,0)),"?"))</f>
        <v/>
      </c>
      <c r="L1285" s="55">
        <f>IF(J1285="Entrada",N(I1285),IF(J1285="Saída",-N(I1285),0))</f>
        <v/>
      </c>
      <c r="M1285" s="54">
        <f>IF(B1285="",0,IF(H1285="Previsto",IF(Visao="Realizado + previsto",1,0),1))</f>
        <v/>
      </c>
      <c r="N1285" s="54">
        <f>IF(OR(B1285="",H1285&lt;&gt;"Previsto"),"",IF(B1285&lt;TODAY(),"Atrasado",IF(B1285&lt;=TODAY()+7,"Vence em 7 dias","A vencer")))</f>
        <v/>
      </c>
    </row>
    <row r="1286">
      <c r="B1286" s="51" t="n"/>
      <c r="C1286" s="52" t="n"/>
      <c r="D1286" s="52" t="n"/>
      <c r="E1286" s="52" t="n"/>
      <c r="F1286" s="52" t="n"/>
      <c r="G1286" s="52" t="n"/>
      <c r="H1286" s="52" t="n"/>
      <c r="I1286" s="53" t="n"/>
      <c r="J1286" s="54">
        <f>IF(D1286="","",IFERROR(INDEX(CatTipo,MATCH(D1286,CatNome,0)),"?"))</f>
        <v/>
      </c>
      <c r="K1286" s="54">
        <f>IF(D1286="","",IFERROR(INDEX(CatGrupo,MATCH(D1286,CatNome,0)),"?"))</f>
        <v/>
      </c>
      <c r="L1286" s="55">
        <f>IF(J1286="Entrada",N(I1286),IF(J1286="Saída",-N(I1286),0))</f>
        <v/>
      </c>
      <c r="M1286" s="54">
        <f>IF(B1286="",0,IF(H1286="Previsto",IF(Visao="Realizado + previsto",1,0),1))</f>
        <v/>
      </c>
      <c r="N1286" s="54">
        <f>IF(OR(B1286="",H1286&lt;&gt;"Previsto"),"",IF(B1286&lt;TODAY(),"Atrasado",IF(B1286&lt;=TODAY()+7,"Vence em 7 dias","A vencer")))</f>
        <v/>
      </c>
    </row>
    <row r="1287">
      <c r="B1287" s="51" t="n"/>
      <c r="C1287" s="52" t="n"/>
      <c r="D1287" s="52" t="n"/>
      <c r="E1287" s="52" t="n"/>
      <c r="F1287" s="52" t="n"/>
      <c r="G1287" s="52" t="n"/>
      <c r="H1287" s="52" t="n"/>
      <c r="I1287" s="53" t="n"/>
      <c r="J1287" s="54">
        <f>IF(D1287="","",IFERROR(INDEX(CatTipo,MATCH(D1287,CatNome,0)),"?"))</f>
        <v/>
      </c>
      <c r="K1287" s="54">
        <f>IF(D1287="","",IFERROR(INDEX(CatGrupo,MATCH(D1287,CatNome,0)),"?"))</f>
        <v/>
      </c>
      <c r="L1287" s="55">
        <f>IF(J1287="Entrada",N(I1287),IF(J1287="Saída",-N(I1287),0))</f>
        <v/>
      </c>
      <c r="M1287" s="54">
        <f>IF(B1287="",0,IF(H1287="Previsto",IF(Visao="Realizado + previsto",1,0),1))</f>
        <v/>
      </c>
      <c r="N1287" s="54">
        <f>IF(OR(B1287="",H1287&lt;&gt;"Previsto"),"",IF(B1287&lt;TODAY(),"Atrasado",IF(B1287&lt;=TODAY()+7,"Vence em 7 dias","A vencer")))</f>
        <v/>
      </c>
    </row>
    <row r="1288">
      <c r="B1288" s="51" t="n"/>
      <c r="C1288" s="52" t="n"/>
      <c r="D1288" s="52" t="n"/>
      <c r="E1288" s="52" t="n"/>
      <c r="F1288" s="52" t="n"/>
      <c r="G1288" s="52" t="n"/>
      <c r="H1288" s="52" t="n"/>
      <c r="I1288" s="53" t="n"/>
      <c r="J1288" s="54">
        <f>IF(D1288="","",IFERROR(INDEX(CatTipo,MATCH(D1288,CatNome,0)),"?"))</f>
        <v/>
      </c>
      <c r="K1288" s="54">
        <f>IF(D1288="","",IFERROR(INDEX(CatGrupo,MATCH(D1288,CatNome,0)),"?"))</f>
        <v/>
      </c>
      <c r="L1288" s="55">
        <f>IF(J1288="Entrada",N(I1288),IF(J1288="Saída",-N(I1288),0))</f>
        <v/>
      </c>
      <c r="M1288" s="54">
        <f>IF(B1288="",0,IF(H1288="Previsto",IF(Visao="Realizado + previsto",1,0),1))</f>
        <v/>
      </c>
      <c r="N1288" s="54">
        <f>IF(OR(B1288="",H1288&lt;&gt;"Previsto"),"",IF(B1288&lt;TODAY(),"Atrasado",IF(B1288&lt;=TODAY()+7,"Vence em 7 dias","A vencer")))</f>
        <v/>
      </c>
    </row>
    <row r="1289">
      <c r="B1289" s="51" t="n"/>
      <c r="C1289" s="52" t="n"/>
      <c r="D1289" s="52" t="n"/>
      <c r="E1289" s="52" t="n"/>
      <c r="F1289" s="52" t="n"/>
      <c r="G1289" s="52" t="n"/>
      <c r="H1289" s="52" t="n"/>
      <c r="I1289" s="53" t="n"/>
      <c r="J1289" s="54">
        <f>IF(D1289="","",IFERROR(INDEX(CatTipo,MATCH(D1289,CatNome,0)),"?"))</f>
        <v/>
      </c>
      <c r="K1289" s="54">
        <f>IF(D1289="","",IFERROR(INDEX(CatGrupo,MATCH(D1289,CatNome,0)),"?"))</f>
        <v/>
      </c>
      <c r="L1289" s="55">
        <f>IF(J1289="Entrada",N(I1289),IF(J1289="Saída",-N(I1289),0))</f>
        <v/>
      </c>
      <c r="M1289" s="54">
        <f>IF(B1289="",0,IF(H1289="Previsto",IF(Visao="Realizado + previsto",1,0),1))</f>
        <v/>
      </c>
      <c r="N1289" s="54">
        <f>IF(OR(B1289="",H1289&lt;&gt;"Previsto"),"",IF(B1289&lt;TODAY(),"Atrasado",IF(B1289&lt;=TODAY()+7,"Vence em 7 dias","A vencer")))</f>
        <v/>
      </c>
    </row>
    <row r="1290">
      <c r="B1290" s="51" t="n"/>
      <c r="C1290" s="52" t="n"/>
      <c r="D1290" s="52" t="n"/>
      <c r="E1290" s="52" t="n"/>
      <c r="F1290" s="52" t="n"/>
      <c r="G1290" s="52" t="n"/>
      <c r="H1290" s="52" t="n"/>
      <c r="I1290" s="53" t="n"/>
      <c r="J1290" s="54">
        <f>IF(D1290="","",IFERROR(INDEX(CatTipo,MATCH(D1290,CatNome,0)),"?"))</f>
        <v/>
      </c>
      <c r="K1290" s="54">
        <f>IF(D1290="","",IFERROR(INDEX(CatGrupo,MATCH(D1290,CatNome,0)),"?"))</f>
        <v/>
      </c>
      <c r="L1290" s="55">
        <f>IF(J1290="Entrada",N(I1290),IF(J1290="Saída",-N(I1290),0))</f>
        <v/>
      </c>
      <c r="M1290" s="54">
        <f>IF(B1290="",0,IF(H1290="Previsto",IF(Visao="Realizado + previsto",1,0),1))</f>
        <v/>
      </c>
      <c r="N1290" s="54">
        <f>IF(OR(B1290="",H1290&lt;&gt;"Previsto"),"",IF(B1290&lt;TODAY(),"Atrasado",IF(B1290&lt;=TODAY()+7,"Vence em 7 dias","A vencer")))</f>
        <v/>
      </c>
    </row>
    <row r="1291">
      <c r="B1291" s="51" t="n"/>
      <c r="C1291" s="52" t="n"/>
      <c r="D1291" s="52" t="n"/>
      <c r="E1291" s="52" t="n"/>
      <c r="F1291" s="52" t="n"/>
      <c r="G1291" s="52" t="n"/>
      <c r="H1291" s="52" t="n"/>
      <c r="I1291" s="53" t="n"/>
      <c r="J1291" s="54">
        <f>IF(D1291="","",IFERROR(INDEX(CatTipo,MATCH(D1291,CatNome,0)),"?"))</f>
        <v/>
      </c>
      <c r="K1291" s="54">
        <f>IF(D1291="","",IFERROR(INDEX(CatGrupo,MATCH(D1291,CatNome,0)),"?"))</f>
        <v/>
      </c>
      <c r="L1291" s="55">
        <f>IF(J1291="Entrada",N(I1291),IF(J1291="Saída",-N(I1291),0))</f>
        <v/>
      </c>
      <c r="M1291" s="54">
        <f>IF(B1291="",0,IF(H1291="Previsto",IF(Visao="Realizado + previsto",1,0),1))</f>
        <v/>
      </c>
      <c r="N1291" s="54">
        <f>IF(OR(B1291="",H1291&lt;&gt;"Previsto"),"",IF(B1291&lt;TODAY(),"Atrasado",IF(B1291&lt;=TODAY()+7,"Vence em 7 dias","A vencer")))</f>
        <v/>
      </c>
    </row>
    <row r="1292">
      <c r="B1292" s="51" t="n"/>
      <c r="C1292" s="52" t="n"/>
      <c r="D1292" s="52" t="n"/>
      <c r="E1292" s="52" t="n"/>
      <c r="F1292" s="52" t="n"/>
      <c r="G1292" s="52" t="n"/>
      <c r="H1292" s="52" t="n"/>
      <c r="I1292" s="53" t="n"/>
      <c r="J1292" s="54">
        <f>IF(D1292="","",IFERROR(INDEX(CatTipo,MATCH(D1292,CatNome,0)),"?"))</f>
        <v/>
      </c>
      <c r="K1292" s="54">
        <f>IF(D1292="","",IFERROR(INDEX(CatGrupo,MATCH(D1292,CatNome,0)),"?"))</f>
        <v/>
      </c>
      <c r="L1292" s="55">
        <f>IF(J1292="Entrada",N(I1292),IF(J1292="Saída",-N(I1292),0))</f>
        <v/>
      </c>
      <c r="M1292" s="54">
        <f>IF(B1292="",0,IF(H1292="Previsto",IF(Visao="Realizado + previsto",1,0),1))</f>
        <v/>
      </c>
      <c r="N1292" s="54">
        <f>IF(OR(B1292="",H1292&lt;&gt;"Previsto"),"",IF(B1292&lt;TODAY(),"Atrasado",IF(B1292&lt;=TODAY()+7,"Vence em 7 dias","A vencer")))</f>
        <v/>
      </c>
    </row>
    <row r="1293">
      <c r="B1293" s="51" t="n"/>
      <c r="C1293" s="52" t="n"/>
      <c r="D1293" s="52" t="n"/>
      <c r="E1293" s="52" t="n"/>
      <c r="F1293" s="52" t="n"/>
      <c r="G1293" s="52" t="n"/>
      <c r="H1293" s="52" t="n"/>
      <c r="I1293" s="53" t="n"/>
      <c r="J1293" s="54">
        <f>IF(D1293="","",IFERROR(INDEX(CatTipo,MATCH(D1293,CatNome,0)),"?"))</f>
        <v/>
      </c>
      <c r="K1293" s="54">
        <f>IF(D1293="","",IFERROR(INDEX(CatGrupo,MATCH(D1293,CatNome,0)),"?"))</f>
        <v/>
      </c>
      <c r="L1293" s="55">
        <f>IF(J1293="Entrada",N(I1293),IF(J1293="Saída",-N(I1293),0))</f>
        <v/>
      </c>
      <c r="M1293" s="54">
        <f>IF(B1293="",0,IF(H1293="Previsto",IF(Visao="Realizado + previsto",1,0),1))</f>
        <v/>
      </c>
      <c r="N1293" s="54">
        <f>IF(OR(B1293="",H1293&lt;&gt;"Previsto"),"",IF(B1293&lt;TODAY(),"Atrasado",IF(B1293&lt;=TODAY()+7,"Vence em 7 dias","A vencer")))</f>
        <v/>
      </c>
    </row>
    <row r="1294">
      <c r="B1294" s="51" t="n"/>
      <c r="C1294" s="52" t="n"/>
      <c r="D1294" s="52" t="n"/>
      <c r="E1294" s="52" t="n"/>
      <c r="F1294" s="52" t="n"/>
      <c r="G1294" s="52" t="n"/>
      <c r="H1294" s="52" t="n"/>
      <c r="I1294" s="53" t="n"/>
      <c r="J1294" s="54">
        <f>IF(D1294="","",IFERROR(INDEX(CatTipo,MATCH(D1294,CatNome,0)),"?"))</f>
        <v/>
      </c>
      <c r="K1294" s="54">
        <f>IF(D1294="","",IFERROR(INDEX(CatGrupo,MATCH(D1294,CatNome,0)),"?"))</f>
        <v/>
      </c>
      <c r="L1294" s="55">
        <f>IF(J1294="Entrada",N(I1294),IF(J1294="Saída",-N(I1294),0))</f>
        <v/>
      </c>
      <c r="M1294" s="54">
        <f>IF(B1294="",0,IF(H1294="Previsto",IF(Visao="Realizado + previsto",1,0),1))</f>
        <v/>
      </c>
      <c r="N1294" s="54">
        <f>IF(OR(B1294="",H1294&lt;&gt;"Previsto"),"",IF(B1294&lt;TODAY(),"Atrasado",IF(B1294&lt;=TODAY()+7,"Vence em 7 dias","A vencer")))</f>
        <v/>
      </c>
    </row>
    <row r="1295">
      <c r="B1295" s="51" t="n"/>
      <c r="C1295" s="52" t="n"/>
      <c r="D1295" s="52" t="n"/>
      <c r="E1295" s="52" t="n"/>
      <c r="F1295" s="52" t="n"/>
      <c r="G1295" s="52" t="n"/>
      <c r="H1295" s="52" t="n"/>
      <c r="I1295" s="53" t="n"/>
      <c r="J1295" s="54">
        <f>IF(D1295="","",IFERROR(INDEX(CatTipo,MATCH(D1295,CatNome,0)),"?"))</f>
        <v/>
      </c>
      <c r="K1295" s="54">
        <f>IF(D1295="","",IFERROR(INDEX(CatGrupo,MATCH(D1295,CatNome,0)),"?"))</f>
        <v/>
      </c>
      <c r="L1295" s="55">
        <f>IF(J1295="Entrada",N(I1295),IF(J1295="Saída",-N(I1295),0))</f>
        <v/>
      </c>
      <c r="M1295" s="54">
        <f>IF(B1295="",0,IF(H1295="Previsto",IF(Visao="Realizado + previsto",1,0),1))</f>
        <v/>
      </c>
      <c r="N1295" s="54">
        <f>IF(OR(B1295="",H1295&lt;&gt;"Previsto"),"",IF(B1295&lt;TODAY(),"Atrasado",IF(B1295&lt;=TODAY()+7,"Vence em 7 dias","A vencer")))</f>
        <v/>
      </c>
    </row>
    <row r="1296">
      <c r="B1296" s="51" t="n"/>
      <c r="C1296" s="52" t="n"/>
      <c r="D1296" s="52" t="n"/>
      <c r="E1296" s="52" t="n"/>
      <c r="F1296" s="52" t="n"/>
      <c r="G1296" s="52" t="n"/>
      <c r="H1296" s="52" t="n"/>
      <c r="I1296" s="53" t="n"/>
      <c r="J1296" s="54">
        <f>IF(D1296="","",IFERROR(INDEX(CatTipo,MATCH(D1296,CatNome,0)),"?"))</f>
        <v/>
      </c>
      <c r="K1296" s="54">
        <f>IF(D1296="","",IFERROR(INDEX(CatGrupo,MATCH(D1296,CatNome,0)),"?"))</f>
        <v/>
      </c>
      <c r="L1296" s="55">
        <f>IF(J1296="Entrada",N(I1296),IF(J1296="Saída",-N(I1296),0))</f>
        <v/>
      </c>
      <c r="M1296" s="54">
        <f>IF(B1296="",0,IF(H1296="Previsto",IF(Visao="Realizado + previsto",1,0),1))</f>
        <v/>
      </c>
      <c r="N1296" s="54">
        <f>IF(OR(B1296="",H1296&lt;&gt;"Previsto"),"",IF(B1296&lt;TODAY(),"Atrasado",IF(B1296&lt;=TODAY()+7,"Vence em 7 dias","A vencer")))</f>
        <v/>
      </c>
    </row>
    <row r="1297">
      <c r="B1297" s="51" t="n"/>
      <c r="C1297" s="52" t="n"/>
      <c r="D1297" s="52" t="n"/>
      <c r="E1297" s="52" t="n"/>
      <c r="F1297" s="52" t="n"/>
      <c r="G1297" s="52" t="n"/>
      <c r="H1297" s="52" t="n"/>
      <c r="I1297" s="53" t="n"/>
      <c r="J1297" s="54">
        <f>IF(D1297="","",IFERROR(INDEX(CatTipo,MATCH(D1297,CatNome,0)),"?"))</f>
        <v/>
      </c>
      <c r="K1297" s="54">
        <f>IF(D1297="","",IFERROR(INDEX(CatGrupo,MATCH(D1297,CatNome,0)),"?"))</f>
        <v/>
      </c>
      <c r="L1297" s="55">
        <f>IF(J1297="Entrada",N(I1297),IF(J1297="Saída",-N(I1297),0))</f>
        <v/>
      </c>
      <c r="M1297" s="54">
        <f>IF(B1297="",0,IF(H1297="Previsto",IF(Visao="Realizado + previsto",1,0),1))</f>
        <v/>
      </c>
      <c r="N1297" s="54">
        <f>IF(OR(B1297="",H1297&lt;&gt;"Previsto"),"",IF(B1297&lt;TODAY(),"Atrasado",IF(B1297&lt;=TODAY()+7,"Vence em 7 dias","A vencer")))</f>
        <v/>
      </c>
    </row>
    <row r="1298">
      <c r="B1298" s="51" t="n"/>
      <c r="C1298" s="52" t="n"/>
      <c r="D1298" s="52" t="n"/>
      <c r="E1298" s="52" t="n"/>
      <c r="F1298" s="52" t="n"/>
      <c r="G1298" s="52" t="n"/>
      <c r="H1298" s="52" t="n"/>
      <c r="I1298" s="53" t="n"/>
      <c r="J1298" s="54">
        <f>IF(D1298="","",IFERROR(INDEX(CatTipo,MATCH(D1298,CatNome,0)),"?"))</f>
        <v/>
      </c>
      <c r="K1298" s="54">
        <f>IF(D1298="","",IFERROR(INDEX(CatGrupo,MATCH(D1298,CatNome,0)),"?"))</f>
        <v/>
      </c>
      <c r="L1298" s="55">
        <f>IF(J1298="Entrada",N(I1298),IF(J1298="Saída",-N(I1298),0))</f>
        <v/>
      </c>
      <c r="M1298" s="54">
        <f>IF(B1298="",0,IF(H1298="Previsto",IF(Visao="Realizado + previsto",1,0),1))</f>
        <v/>
      </c>
      <c r="N1298" s="54">
        <f>IF(OR(B1298="",H1298&lt;&gt;"Previsto"),"",IF(B1298&lt;TODAY(),"Atrasado",IF(B1298&lt;=TODAY()+7,"Vence em 7 dias","A vencer")))</f>
        <v/>
      </c>
    </row>
    <row r="1299">
      <c r="B1299" s="51" t="n"/>
      <c r="C1299" s="52" t="n"/>
      <c r="D1299" s="52" t="n"/>
      <c r="E1299" s="52" t="n"/>
      <c r="F1299" s="52" t="n"/>
      <c r="G1299" s="52" t="n"/>
      <c r="H1299" s="52" t="n"/>
      <c r="I1299" s="53" t="n"/>
      <c r="J1299" s="54">
        <f>IF(D1299="","",IFERROR(INDEX(CatTipo,MATCH(D1299,CatNome,0)),"?"))</f>
        <v/>
      </c>
      <c r="K1299" s="54">
        <f>IF(D1299="","",IFERROR(INDEX(CatGrupo,MATCH(D1299,CatNome,0)),"?"))</f>
        <v/>
      </c>
      <c r="L1299" s="55">
        <f>IF(J1299="Entrada",N(I1299),IF(J1299="Saída",-N(I1299),0))</f>
        <v/>
      </c>
      <c r="M1299" s="54">
        <f>IF(B1299="",0,IF(H1299="Previsto",IF(Visao="Realizado + previsto",1,0),1))</f>
        <v/>
      </c>
      <c r="N1299" s="54">
        <f>IF(OR(B1299="",H1299&lt;&gt;"Previsto"),"",IF(B1299&lt;TODAY(),"Atrasado",IF(B1299&lt;=TODAY()+7,"Vence em 7 dias","A vencer")))</f>
        <v/>
      </c>
    </row>
    <row r="1300">
      <c r="B1300" s="51" t="n"/>
      <c r="C1300" s="52" t="n"/>
      <c r="D1300" s="52" t="n"/>
      <c r="E1300" s="52" t="n"/>
      <c r="F1300" s="52" t="n"/>
      <c r="G1300" s="52" t="n"/>
      <c r="H1300" s="52" t="n"/>
      <c r="I1300" s="53" t="n"/>
      <c r="J1300" s="54">
        <f>IF(D1300="","",IFERROR(INDEX(CatTipo,MATCH(D1300,CatNome,0)),"?"))</f>
        <v/>
      </c>
      <c r="K1300" s="54">
        <f>IF(D1300="","",IFERROR(INDEX(CatGrupo,MATCH(D1300,CatNome,0)),"?"))</f>
        <v/>
      </c>
      <c r="L1300" s="55">
        <f>IF(J1300="Entrada",N(I1300),IF(J1300="Saída",-N(I1300),0))</f>
        <v/>
      </c>
      <c r="M1300" s="54">
        <f>IF(B1300="",0,IF(H1300="Previsto",IF(Visao="Realizado + previsto",1,0),1))</f>
        <v/>
      </c>
      <c r="N1300" s="54">
        <f>IF(OR(B1300="",H1300&lt;&gt;"Previsto"),"",IF(B1300&lt;TODAY(),"Atrasado",IF(B1300&lt;=TODAY()+7,"Vence em 7 dias","A vencer")))</f>
        <v/>
      </c>
    </row>
    <row r="1301">
      <c r="B1301" s="51" t="n"/>
      <c r="C1301" s="52" t="n"/>
      <c r="D1301" s="52" t="n"/>
      <c r="E1301" s="52" t="n"/>
      <c r="F1301" s="52" t="n"/>
      <c r="G1301" s="52" t="n"/>
      <c r="H1301" s="52" t="n"/>
      <c r="I1301" s="53" t="n"/>
      <c r="J1301" s="54">
        <f>IF(D1301="","",IFERROR(INDEX(CatTipo,MATCH(D1301,CatNome,0)),"?"))</f>
        <v/>
      </c>
      <c r="K1301" s="54">
        <f>IF(D1301="","",IFERROR(INDEX(CatGrupo,MATCH(D1301,CatNome,0)),"?"))</f>
        <v/>
      </c>
      <c r="L1301" s="55">
        <f>IF(J1301="Entrada",N(I1301),IF(J1301="Saída",-N(I1301),0))</f>
        <v/>
      </c>
      <c r="M1301" s="54">
        <f>IF(B1301="",0,IF(H1301="Previsto",IF(Visao="Realizado + previsto",1,0),1))</f>
        <v/>
      </c>
      <c r="N1301" s="54">
        <f>IF(OR(B1301="",H1301&lt;&gt;"Previsto"),"",IF(B1301&lt;TODAY(),"Atrasado",IF(B1301&lt;=TODAY()+7,"Vence em 7 dias","A vencer")))</f>
        <v/>
      </c>
    </row>
    <row r="1302">
      <c r="B1302" s="51" t="n"/>
      <c r="C1302" s="52" t="n"/>
      <c r="D1302" s="52" t="n"/>
      <c r="E1302" s="52" t="n"/>
      <c r="F1302" s="52" t="n"/>
      <c r="G1302" s="52" t="n"/>
      <c r="H1302" s="52" t="n"/>
      <c r="I1302" s="53" t="n"/>
      <c r="J1302" s="54">
        <f>IF(D1302="","",IFERROR(INDEX(CatTipo,MATCH(D1302,CatNome,0)),"?"))</f>
        <v/>
      </c>
      <c r="K1302" s="54">
        <f>IF(D1302="","",IFERROR(INDEX(CatGrupo,MATCH(D1302,CatNome,0)),"?"))</f>
        <v/>
      </c>
      <c r="L1302" s="55">
        <f>IF(J1302="Entrada",N(I1302),IF(J1302="Saída",-N(I1302),0))</f>
        <v/>
      </c>
      <c r="M1302" s="54">
        <f>IF(B1302="",0,IF(H1302="Previsto",IF(Visao="Realizado + previsto",1,0),1))</f>
        <v/>
      </c>
      <c r="N1302" s="54">
        <f>IF(OR(B1302="",H1302&lt;&gt;"Previsto"),"",IF(B1302&lt;TODAY(),"Atrasado",IF(B1302&lt;=TODAY()+7,"Vence em 7 dias","A vencer")))</f>
        <v/>
      </c>
    </row>
    <row r="1303">
      <c r="B1303" s="51" t="n"/>
      <c r="C1303" s="52" t="n"/>
      <c r="D1303" s="52" t="n"/>
      <c r="E1303" s="52" t="n"/>
      <c r="F1303" s="52" t="n"/>
      <c r="G1303" s="52" t="n"/>
      <c r="H1303" s="52" t="n"/>
      <c r="I1303" s="53" t="n"/>
      <c r="J1303" s="54">
        <f>IF(D1303="","",IFERROR(INDEX(CatTipo,MATCH(D1303,CatNome,0)),"?"))</f>
        <v/>
      </c>
      <c r="K1303" s="54">
        <f>IF(D1303="","",IFERROR(INDEX(CatGrupo,MATCH(D1303,CatNome,0)),"?"))</f>
        <v/>
      </c>
      <c r="L1303" s="55">
        <f>IF(J1303="Entrada",N(I1303),IF(J1303="Saída",-N(I1303),0))</f>
        <v/>
      </c>
      <c r="M1303" s="54">
        <f>IF(B1303="",0,IF(H1303="Previsto",IF(Visao="Realizado + previsto",1,0),1))</f>
        <v/>
      </c>
      <c r="N1303" s="54">
        <f>IF(OR(B1303="",H1303&lt;&gt;"Previsto"),"",IF(B1303&lt;TODAY(),"Atrasado",IF(B1303&lt;=TODAY()+7,"Vence em 7 dias","A vencer")))</f>
        <v/>
      </c>
    </row>
    <row r="1304">
      <c r="B1304" s="51" t="n"/>
      <c r="C1304" s="52" t="n"/>
      <c r="D1304" s="52" t="n"/>
      <c r="E1304" s="52" t="n"/>
      <c r="F1304" s="52" t="n"/>
      <c r="G1304" s="52" t="n"/>
      <c r="H1304" s="52" t="n"/>
      <c r="I1304" s="53" t="n"/>
      <c r="J1304" s="54">
        <f>IF(D1304="","",IFERROR(INDEX(CatTipo,MATCH(D1304,CatNome,0)),"?"))</f>
        <v/>
      </c>
      <c r="K1304" s="54">
        <f>IF(D1304="","",IFERROR(INDEX(CatGrupo,MATCH(D1304,CatNome,0)),"?"))</f>
        <v/>
      </c>
      <c r="L1304" s="55">
        <f>IF(J1304="Entrada",N(I1304),IF(J1304="Saída",-N(I1304),0))</f>
        <v/>
      </c>
      <c r="M1304" s="54">
        <f>IF(B1304="",0,IF(H1304="Previsto",IF(Visao="Realizado + previsto",1,0),1))</f>
        <v/>
      </c>
      <c r="N1304" s="54">
        <f>IF(OR(B1304="",H1304&lt;&gt;"Previsto"),"",IF(B1304&lt;TODAY(),"Atrasado",IF(B1304&lt;=TODAY()+7,"Vence em 7 dias","A vencer")))</f>
        <v/>
      </c>
    </row>
    <row r="1305">
      <c r="B1305" s="51" t="n"/>
      <c r="C1305" s="52" t="n"/>
      <c r="D1305" s="52" t="n"/>
      <c r="E1305" s="52" t="n"/>
      <c r="F1305" s="52" t="n"/>
      <c r="G1305" s="52" t="n"/>
      <c r="H1305" s="52" t="n"/>
      <c r="I1305" s="53" t="n"/>
      <c r="J1305" s="54">
        <f>IF(D1305="","",IFERROR(INDEX(CatTipo,MATCH(D1305,CatNome,0)),"?"))</f>
        <v/>
      </c>
      <c r="K1305" s="54">
        <f>IF(D1305="","",IFERROR(INDEX(CatGrupo,MATCH(D1305,CatNome,0)),"?"))</f>
        <v/>
      </c>
      <c r="L1305" s="55">
        <f>IF(J1305="Entrada",N(I1305),IF(J1305="Saída",-N(I1305),0))</f>
        <v/>
      </c>
      <c r="M1305" s="54">
        <f>IF(B1305="",0,IF(H1305="Previsto",IF(Visao="Realizado + previsto",1,0),1))</f>
        <v/>
      </c>
      <c r="N1305" s="54">
        <f>IF(OR(B1305="",H1305&lt;&gt;"Previsto"),"",IF(B1305&lt;TODAY(),"Atrasado",IF(B1305&lt;=TODAY()+7,"Vence em 7 dias","A vencer")))</f>
        <v/>
      </c>
    </row>
    <row r="1306">
      <c r="B1306" s="51" t="n"/>
      <c r="C1306" s="52" t="n"/>
      <c r="D1306" s="52" t="n"/>
      <c r="E1306" s="52" t="n"/>
      <c r="F1306" s="52" t="n"/>
      <c r="G1306" s="52" t="n"/>
      <c r="H1306" s="52" t="n"/>
      <c r="I1306" s="53" t="n"/>
      <c r="J1306" s="54">
        <f>IF(D1306="","",IFERROR(INDEX(CatTipo,MATCH(D1306,CatNome,0)),"?"))</f>
        <v/>
      </c>
      <c r="K1306" s="54">
        <f>IF(D1306="","",IFERROR(INDEX(CatGrupo,MATCH(D1306,CatNome,0)),"?"))</f>
        <v/>
      </c>
      <c r="L1306" s="55">
        <f>IF(J1306="Entrada",N(I1306),IF(J1306="Saída",-N(I1306),0))</f>
        <v/>
      </c>
      <c r="M1306" s="54">
        <f>IF(B1306="",0,IF(H1306="Previsto",IF(Visao="Realizado + previsto",1,0),1))</f>
        <v/>
      </c>
      <c r="N1306" s="54">
        <f>IF(OR(B1306="",H1306&lt;&gt;"Previsto"),"",IF(B1306&lt;TODAY(),"Atrasado",IF(B1306&lt;=TODAY()+7,"Vence em 7 dias","A vencer")))</f>
        <v/>
      </c>
    </row>
    <row r="1307">
      <c r="B1307" s="51" t="n"/>
      <c r="C1307" s="52" t="n"/>
      <c r="D1307" s="52" t="n"/>
      <c r="E1307" s="52" t="n"/>
      <c r="F1307" s="52" t="n"/>
      <c r="G1307" s="52" t="n"/>
      <c r="H1307" s="52" t="n"/>
      <c r="I1307" s="53" t="n"/>
      <c r="J1307" s="54">
        <f>IF(D1307="","",IFERROR(INDEX(CatTipo,MATCH(D1307,CatNome,0)),"?"))</f>
        <v/>
      </c>
      <c r="K1307" s="54">
        <f>IF(D1307="","",IFERROR(INDEX(CatGrupo,MATCH(D1307,CatNome,0)),"?"))</f>
        <v/>
      </c>
      <c r="L1307" s="55">
        <f>IF(J1307="Entrada",N(I1307),IF(J1307="Saída",-N(I1307),0))</f>
        <v/>
      </c>
      <c r="M1307" s="54">
        <f>IF(B1307="",0,IF(H1307="Previsto",IF(Visao="Realizado + previsto",1,0),1))</f>
        <v/>
      </c>
      <c r="N1307" s="54">
        <f>IF(OR(B1307="",H1307&lt;&gt;"Previsto"),"",IF(B1307&lt;TODAY(),"Atrasado",IF(B1307&lt;=TODAY()+7,"Vence em 7 dias","A vencer")))</f>
        <v/>
      </c>
    </row>
    <row r="1308">
      <c r="B1308" s="51" t="n"/>
      <c r="C1308" s="52" t="n"/>
      <c r="D1308" s="52" t="n"/>
      <c r="E1308" s="52" t="n"/>
      <c r="F1308" s="52" t="n"/>
      <c r="G1308" s="52" t="n"/>
      <c r="H1308" s="52" t="n"/>
      <c r="I1308" s="53" t="n"/>
      <c r="J1308" s="54">
        <f>IF(D1308="","",IFERROR(INDEX(CatTipo,MATCH(D1308,CatNome,0)),"?"))</f>
        <v/>
      </c>
      <c r="K1308" s="54">
        <f>IF(D1308="","",IFERROR(INDEX(CatGrupo,MATCH(D1308,CatNome,0)),"?"))</f>
        <v/>
      </c>
      <c r="L1308" s="55">
        <f>IF(J1308="Entrada",N(I1308),IF(J1308="Saída",-N(I1308),0))</f>
        <v/>
      </c>
      <c r="M1308" s="54">
        <f>IF(B1308="",0,IF(H1308="Previsto",IF(Visao="Realizado + previsto",1,0),1))</f>
        <v/>
      </c>
      <c r="N1308" s="54">
        <f>IF(OR(B1308="",H1308&lt;&gt;"Previsto"),"",IF(B1308&lt;TODAY(),"Atrasado",IF(B1308&lt;=TODAY()+7,"Vence em 7 dias","A vencer")))</f>
        <v/>
      </c>
    </row>
    <row r="1309">
      <c r="B1309" s="51" t="n"/>
      <c r="C1309" s="52" t="n"/>
      <c r="D1309" s="52" t="n"/>
      <c r="E1309" s="52" t="n"/>
      <c r="F1309" s="52" t="n"/>
      <c r="G1309" s="52" t="n"/>
      <c r="H1309" s="52" t="n"/>
      <c r="I1309" s="53" t="n"/>
      <c r="J1309" s="54">
        <f>IF(D1309="","",IFERROR(INDEX(CatTipo,MATCH(D1309,CatNome,0)),"?"))</f>
        <v/>
      </c>
      <c r="K1309" s="54">
        <f>IF(D1309="","",IFERROR(INDEX(CatGrupo,MATCH(D1309,CatNome,0)),"?"))</f>
        <v/>
      </c>
      <c r="L1309" s="55">
        <f>IF(J1309="Entrada",N(I1309),IF(J1309="Saída",-N(I1309),0))</f>
        <v/>
      </c>
      <c r="M1309" s="54">
        <f>IF(B1309="",0,IF(H1309="Previsto",IF(Visao="Realizado + previsto",1,0),1))</f>
        <v/>
      </c>
      <c r="N1309" s="54">
        <f>IF(OR(B1309="",H1309&lt;&gt;"Previsto"),"",IF(B1309&lt;TODAY(),"Atrasado",IF(B1309&lt;=TODAY()+7,"Vence em 7 dias","A vencer")))</f>
        <v/>
      </c>
    </row>
    <row r="1310">
      <c r="B1310" s="51" t="n"/>
      <c r="C1310" s="52" t="n"/>
      <c r="D1310" s="52" t="n"/>
      <c r="E1310" s="52" t="n"/>
      <c r="F1310" s="52" t="n"/>
      <c r="G1310" s="52" t="n"/>
      <c r="H1310" s="52" t="n"/>
      <c r="I1310" s="53" t="n"/>
      <c r="J1310" s="54">
        <f>IF(D1310="","",IFERROR(INDEX(CatTipo,MATCH(D1310,CatNome,0)),"?"))</f>
        <v/>
      </c>
      <c r="K1310" s="54">
        <f>IF(D1310="","",IFERROR(INDEX(CatGrupo,MATCH(D1310,CatNome,0)),"?"))</f>
        <v/>
      </c>
      <c r="L1310" s="55">
        <f>IF(J1310="Entrada",N(I1310),IF(J1310="Saída",-N(I1310),0))</f>
        <v/>
      </c>
      <c r="M1310" s="54">
        <f>IF(B1310="",0,IF(H1310="Previsto",IF(Visao="Realizado + previsto",1,0),1))</f>
        <v/>
      </c>
      <c r="N1310" s="54">
        <f>IF(OR(B1310="",H1310&lt;&gt;"Previsto"),"",IF(B1310&lt;TODAY(),"Atrasado",IF(B1310&lt;=TODAY()+7,"Vence em 7 dias","A vencer")))</f>
        <v/>
      </c>
    </row>
    <row r="1311">
      <c r="B1311" s="51" t="n"/>
      <c r="C1311" s="52" t="n"/>
      <c r="D1311" s="52" t="n"/>
      <c r="E1311" s="52" t="n"/>
      <c r="F1311" s="52" t="n"/>
      <c r="G1311" s="52" t="n"/>
      <c r="H1311" s="52" t="n"/>
      <c r="I1311" s="53" t="n"/>
      <c r="J1311" s="54">
        <f>IF(D1311="","",IFERROR(INDEX(CatTipo,MATCH(D1311,CatNome,0)),"?"))</f>
        <v/>
      </c>
      <c r="K1311" s="54">
        <f>IF(D1311="","",IFERROR(INDEX(CatGrupo,MATCH(D1311,CatNome,0)),"?"))</f>
        <v/>
      </c>
      <c r="L1311" s="55">
        <f>IF(J1311="Entrada",N(I1311),IF(J1311="Saída",-N(I1311),0))</f>
        <v/>
      </c>
      <c r="M1311" s="54">
        <f>IF(B1311="",0,IF(H1311="Previsto",IF(Visao="Realizado + previsto",1,0),1))</f>
        <v/>
      </c>
      <c r="N1311" s="54">
        <f>IF(OR(B1311="",H1311&lt;&gt;"Previsto"),"",IF(B1311&lt;TODAY(),"Atrasado",IF(B1311&lt;=TODAY()+7,"Vence em 7 dias","A vencer")))</f>
        <v/>
      </c>
    </row>
    <row r="1312">
      <c r="B1312" s="51" t="n"/>
      <c r="C1312" s="52" t="n"/>
      <c r="D1312" s="52" t="n"/>
      <c r="E1312" s="52" t="n"/>
      <c r="F1312" s="52" t="n"/>
      <c r="G1312" s="52" t="n"/>
      <c r="H1312" s="52" t="n"/>
      <c r="I1312" s="53" t="n"/>
      <c r="J1312" s="54">
        <f>IF(D1312="","",IFERROR(INDEX(CatTipo,MATCH(D1312,CatNome,0)),"?"))</f>
        <v/>
      </c>
      <c r="K1312" s="54">
        <f>IF(D1312="","",IFERROR(INDEX(CatGrupo,MATCH(D1312,CatNome,0)),"?"))</f>
        <v/>
      </c>
      <c r="L1312" s="55">
        <f>IF(J1312="Entrada",N(I1312),IF(J1312="Saída",-N(I1312),0))</f>
        <v/>
      </c>
      <c r="M1312" s="54">
        <f>IF(B1312="",0,IF(H1312="Previsto",IF(Visao="Realizado + previsto",1,0),1))</f>
        <v/>
      </c>
      <c r="N1312" s="54">
        <f>IF(OR(B1312="",H1312&lt;&gt;"Previsto"),"",IF(B1312&lt;TODAY(),"Atrasado",IF(B1312&lt;=TODAY()+7,"Vence em 7 dias","A vencer")))</f>
        <v/>
      </c>
    </row>
    <row r="1313">
      <c r="B1313" s="51" t="n"/>
      <c r="C1313" s="52" t="n"/>
      <c r="D1313" s="52" t="n"/>
      <c r="E1313" s="52" t="n"/>
      <c r="F1313" s="52" t="n"/>
      <c r="G1313" s="52" t="n"/>
      <c r="H1313" s="52" t="n"/>
      <c r="I1313" s="53" t="n"/>
      <c r="J1313" s="54">
        <f>IF(D1313="","",IFERROR(INDEX(CatTipo,MATCH(D1313,CatNome,0)),"?"))</f>
        <v/>
      </c>
      <c r="K1313" s="54">
        <f>IF(D1313="","",IFERROR(INDEX(CatGrupo,MATCH(D1313,CatNome,0)),"?"))</f>
        <v/>
      </c>
      <c r="L1313" s="55">
        <f>IF(J1313="Entrada",N(I1313),IF(J1313="Saída",-N(I1313),0))</f>
        <v/>
      </c>
      <c r="M1313" s="54">
        <f>IF(B1313="",0,IF(H1313="Previsto",IF(Visao="Realizado + previsto",1,0),1))</f>
        <v/>
      </c>
      <c r="N1313" s="54">
        <f>IF(OR(B1313="",H1313&lt;&gt;"Previsto"),"",IF(B1313&lt;TODAY(),"Atrasado",IF(B1313&lt;=TODAY()+7,"Vence em 7 dias","A vencer")))</f>
        <v/>
      </c>
    </row>
    <row r="1314">
      <c r="B1314" s="51" t="n"/>
      <c r="C1314" s="52" t="n"/>
      <c r="D1314" s="52" t="n"/>
      <c r="E1314" s="52" t="n"/>
      <c r="F1314" s="52" t="n"/>
      <c r="G1314" s="52" t="n"/>
      <c r="H1314" s="52" t="n"/>
      <c r="I1314" s="53" t="n"/>
      <c r="J1314" s="54">
        <f>IF(D1314="","",IFERROR(INDEX(CatTipo,MATCH(D1314,CatNome,0)),"?"))</f>
        <v/>
      </c>
      <c r="K1314" s="54">
        <f>IF(D1314="","",IFERROR(INDEX(CatGrupo,MATCH(D1314,CatNome,0)),"?"))</f>
        <v/>
      </c>
      <c r="L1314" s="55">
        <f>IF(J1314="Entrada",N(I1314),IF(J1314="Saída",-N(I1314),0))</f>
        <v/>
      </c>
      <c r="M1314" s="54">
        <f>IF(B1314="",0,IF(H1314="Previsto",IF(Visao="Realizado + previsto",1,0),1))</f>
        <v/>
      </c>
      <c r="N1314" s="54">
        <f>IF(OR(B1314="",H1314&lt;&gt;"Previsto"),"",IF(B1314&lt;TODAY(),"Atrasado",IF(B1314&lt;=TODAY()+7,"Vence em 7 dias","A vencer")))</f>
        <v/>
      </c>
    </row>
    <row r="1315">
      <c r="B1315" s="51" t="n"/>
      <c r="C1315" s="52" t="n"/>
      <c r="D1315" s="52" t="n"/>
      <c r="E1315" s="52" t="n"/>
      <c r="F1315" s="52" t="n"/>
      <c r="G1315" s="52" t="n"/>
      <c r="H1315" s="52" t="n"/>
      <c r="I1315" s="53" t="n"/>
      <c r="J1315" s="54">
        <f>IF(D1315="","",IFERROR(INDEX(CatTipo,MATCH(D1315,CatNome,0)),"?"))</f>
        <v/>
      </c>
      <c r="K1315" s="54">
        <f>IF(D1315="","",IFERROR(INDEX(CatGrupo,MATCH(D1315,CatNome,0)),"?"))</f>
        <v/>
      </c>
      <c r="L1315" s="55">
        <f>IF(J1315="Entrada",N(I1315),IF(J1315="Saída",-N(I1315),0))</f>
        <v/>
      </c>
      <c r="M1315" s="54">
        <f>IF(B1315="",0,IF(H1315="Previsto",IF(Visao="Realizado + previsto",1,0),1))</f>
        <v/>
      </c>
      <c r="N1315" s="54">
        <f>IF(OR(B1315="",H1315&lt;&gt;"Previsto"),"",IF(B1315&lt;TODAY(),"Atrasado",IF(B1315&lt;=TODAY()+7,"Vence em 7 dias","A vencer")))</f>
        <v/>
      </c>
    </row>
    <row r="1316">
      <c r="B1316" s="51" t="n"/>
      <c r="C1316" s="52" t="n"/>
      <c r="D1316" s="52" t="n"/>
      <c r="E1316" s="52" t="n"/>
      <c r="F1316" s="52" t="n"/>
      <c r="G1316" s="52" t="n"/>
      <c r="H1316" s="52" t="n"/>
      <c r="I1316" s="53" t="n"/>
      <c r="J1316" s="54">
        <f>IF(D1316="","",IFERROR(INDEX(CatTipo,MATCH(D1316,CatNome,0)),"?"))</f>
        <v/>
      </c>
      <c r="K1316" s="54">
        <f>IF(D1316="","",IFERROR(INDEX(CatGrupo,MATCH(D1316,CatNome,0)),"?"))</f>
        <v/>
      </c>
      <c r="L1316" s="55">
        <f>IF(J1316="Entrada",N(I1316),IF(J1316="Saída",-N(I1316),0))</f>
        <v/>
      </c>
      <c r="M1316" s="54">
        <f>IF(B1316="",0,IF(H1316="Previsto",IF(Visao="Realizado + previsto",1,0),1))</f>
        <v/>
      </c>
      <c r="N1316" s="54">
        <f>IF(OR(B1316="",H1316&lt;&gt;"Previsto"),"",IF(B1316&lt;TODAY(),"Atrasado",IF(B1316&lt;=TODAY()+7,"Vence em 7 dias","A vencer")))</f>
        <v/>
      </c>
    </row>
    <row r="1317">
      <c r="B1317" s="51" t="n"/>
      <c r="C1317" s="52" t="n"/>
      <c r="D1317" s="52" t="n"/>
      <c r="E1317" s="52" t="n"/>
      <c r="F1317" s="52" t="n"/>
      <c r="G1317" s="52" t="n"/>
      <c r="H1317" s="52" t="n"/>
      <c r="I1317" s="53" t="n"/>
      <c r="J1317" s="54">
        <f>IF(D1317="","",IFERROR(INDEX(CatTipo,MATCH(D1317,CatNome,0)),"?"))</f>
        <v/>
      </c>
      <c r="K1317" s="54">
        <f>IF(D1317="","",IFERROR(INDEX(CatGrupo,MATCH(D1317,CatNome,0)),"?"))</f>
        <v/>
      </c>
      <c r="L1317" s="55">
        <f>IF(J1317="Entrada",N(I1317),IF(J1317="Saída",-N(I1317),0))</f>
        <v/>
      </c>
      <c r="M1317" s="54">
        <f>IF(B1317="",0,IF(H1317="Previsto",IF(Visao="Realizado + previsto",1,0),1))</f>
        <v/>
      </c>
      <c r="N1317" s="54">
        <f>IF(OR(B1317="",H1317&lt;&gt;"Previsto"),"",IF(B1317&lt;TODAY(),"Atrasado",IF(B1317&lt;=TODAY()+7,"Vence em 7 dias","A vencer")))</f>
        <v/>
      </c>
    </row>
    <row r="1318">
      <c r="B1318" s="51" t="n"/>
      <c r="C1318" s="52" t="n"/>
      <c r="D1318" s="52" t="n"/>
      <c r="E1318" s="52" t="n"/>
      <c r="F1318" s="52" t="n"/>
      <c r="G1318" s="52" t="n"/>
      <c r="H1318" s="52" t="n"/>
      <c r="I1318" s="53" t="n"/>
      <c r="J1318" s="54">
        <f>IF(D1318="","",IFERROR(INDEX(CatTipo,MATCH(D1318,CatNome,0)),"?"))</f>
        <v/>
      </c>
      <c r="K1318" s="54">
        <f>IF(D1318="","",IFERROR(INDEX(CatGrupo,MATCH(D1318,CatNome,0)),"?"))</f>
        <v/>
      </c>
      <c r="L1318" s="55">
        <f>IF(J1318="Entrada",N(I1318),IF(J1318="Saída",-N(I1318),0))</f>
        <v/>
      </c>
      <c r="M1318" s="54">
        <f>IF(B1318="",0,IF(H1318="Previsto",IF(Visao="Realizado + previsto",1,0),1))</f>
        <v/>
      </c>
      <c r="N1318" s="54">
        <f>IF(OR(B1318="",H1318&lt;&gt;"Previsto"),"",IF(B1318&lt;TODAY(),"Atrasado",IF(B1318&lt;=TODAY()+7,"Vence em 7 dias","A vencer")))</f>
        <v/>
      </c>
    </row>
    <row r="1319">
      <c r="B1319" s="51" t="n"/>
      <c r="C1319" s="52" t="n"/>
      <c r="D1319" s="52" t="n"/>
      <c r="E1319" s="52" t="n"/>
      <c r="F1319" s="52" t="n"/>
      <c r="G1319" s="52" t="n"/>
      <c r="H1319" s="52" t="n"/>
      <c r="I1319" s="53" t="n"/>
      <c r="J1319" s="54">
        <f>IF(D1319="","",IFERROR(INDEX(CatTipo,MATCH(D1319,CatNome,0)),"?"))</f>
        <v/>
      </c>
      <c r="K1319" s="54">
        <f>IF(D1319="","",IFERROR(INDEX(CatGrupo,MATCH(D1319,CatNome,0)),"?"))</f>
        <v/>
      </c>
      <c r="L1319" s="55">
        <f>IF(J1319="Entrada",N(I1319),IF(J1319="Saída",-N(I1319),0))</f>
        <v/>
      </c>
      <c r="M1319" s="54">
        <f>IF(B1319="",0,IF(H1319="Previsto",IF(Visao="Realizado + previsto",1,0),1))</f>
        <v/>
      </c>
      <c r="N1319" s="54">
        <f>IF(OR(B1319="",H1319&lt;&gt;"Previsto"),"",IF(B1319&lt;TODAY(),"Atrasado",IF(B1319&lt;=TODAY()+7,"Vence em 7 dias","A vencer")))</f>
        <v/>
      </c>
    </row>
    <row r="1320">
      <c r="B1320" s="51" t="n"/>
      <c r="C1320" s="52" t="n"/>
      <c r="D1320" s="52" t="n"/>
      <c r="E1320" s="52" t="n"/>
      <c r="F1320" s="52" t="n"/>
      <c r="G1320" s="52" t="n"/>
      <c r="H1320" s="52" t="n"/>
      <c r="I1320" s="53" t="n"/>
      <c r="J1320" s="54">
        <f>IF(D1320="","",IFERROR(INDEX(CatTipo,MATCH(D1320,CatNome,0)),"?"))</f>
        <v/>
      </c>
      <c r="K1320" s="54">
        <f>IF(D1320="","",IFERROR(INDEX(CatGrupo,MATCH(D1320,CatNome,0)),"?"))</f>
        <v/>
      </c>
      <c r="L1320" s="55">
        <f>IF(J1320="Entrada",N(I1320),IF(J1320="Saída",-N(I1320),0))</f>
        <v/>
      </c>
      <c r="M1320" s="54">
        <f>IF(B1320="",0,IF(H1320="Previsto",IF(Visao="Realizado + previsto",1,0),1))</f>
        <v/>
      </c>
      <c r="N1320" s="54">
        <f>IF(OR(B1320="",H1320&lt;&gt;"Previsto"),"",IF(B1320&lt;TODAY(),"Atrasado",IF(B1320&lt;=TODAY()+7,"Vence em 7 dias","A vencer")))</f>
        <v/>
      </c>
    </row>
    <row r="1321">
      <c r="B1321" s="51" t="n"/>
      <c r="C1321" s="52" t="n"/>
      <c r="D1321" s="52" t="n"/>
      <c r="E1321" s="52" t="n"/>
      <c r="F1321" s="52" t="n"/>
      <c r="G1321" s="52" t="n"/>
      <c r="H1321" s="52" t="n"/>
      <c r="I1321" s="53" t="n"/>
      <c r="J1321" s="54">
        <f>IF(D1321="","",IFERROR(INDEX(CatTipo,MATCH(D1321,CatNome,0)),"?"))</f>
        <v/>
      </c>
      <c r="K1321" s="54">
        <f>IF(D1321="","",IFERROR(INDEX(CatGrupo,MATCH(D1321,CatNome,0)),"?"))</f>
        <v/>
      </c>
      <c r="L1321" s="55">
        <f>IF(J1321="Entrada",N(I1321),IF(J1321="Saída",-N(I1321),0))</f>
        <v/>
      </c>
      <c r="M1321" s="54">
        <f>IF(B1321="",0,IF(H1321="Previsto",IF(Visao="Realizado + previsto",1,0),1))</f>
        <v/>
      </c>
      <c r="N1321" s="54">
        <f>IF(OR(B1321="",H1321&lt;&gt;"Previsto"),"",IF(B1321&lt;TODAY(),"Atrasado",IF(B1321&lt;=TODAY()+7,"Vence em 7 dias","A vencer")))</f>
        <v/>
      </c>
    </row>
    <row r="1322">
      <c r="B1322" s="51" t="n"/>
      <c r="C1322" s="52" t="n"/>
      <c r="D1322" s="52" t="n"/>
      <c r="E1322" s="52" t="n"/>
      <c r="F1322" s="52" t="n"/>
      <c r="G1322" s="52" t="n"/>
      <c r="H1322" s="52" t="n"/>
      <c r="I1322" s="53" t="n"/>
      <c r="J1322" s="54">
        <f>IF(D1322="","",IFERROR(INDEX(CatTipo,MATCH(D1322,CatNome,0)),"?"))</f>
        <v/>
      </c>
      <c r="K1322" s="54">
        <f>IF(D1322="","",IFERROR(INDEX(CatGrupo,MATCH(D1322,CatNome,0)),"?"))</f>
        <v/>
      </c>
      <c r="L1322" s="55">
        <f>IF(J1322="Entrada",N(I1322),IF(J1322="Saída",-N(I1322),0))</f>
        <v/>
      </c>
      <c r="M1322" s="54">
        <f>IF(B1322="",0,IF(H1322="Previsto",IF(Visao="Realizado + previsto",1,0),1))</f>
        <v/>
      </c>
      <c r="N1322" s="54">
        <f>IF(OR(B1322="",H1322&lt;&gt;"Previsto"),"",IF(B1322&lt;TODAY(),"Atrasado",IF(B1322&lt;=TODAY()+7,"Vence em 7 dias","A vencer")))</f>
        <v/>
      </c>
    </row>
    <row r="1323">
      <c r="B1323" s="51" t="n"/>
      <c r="C1323" s="52" t="n"/>
      <c r="D1323" s="52" t="n"/>
      <c r="E1323" s="52" t="n"/>
      <c r="F1323" s="52" t="n"/>
      <c r="G1323" s="52" t="n"/>
      <c r="H1323" s="52" t="n"/>
      <c r="I1323" s="53" t="n"/>
      <c r="J1323" s="54">
        <f>IF(D1323="","",IFERROR(INDEX(CatTipo,MATCH(D1323,CatNome,0)),"?"))</f>
        <v/>
      </c>
      <c r="K1323" s="54">
        <f>IF(D1323="","",IFERROR(INDEX(CatGrupo,MATCH(D1323,CatNome,0)),"?"))</f>
        <v/>
      </c>
      <c r="L1323" s="55">
        <f>IF(J1323="Entrada",N(I1323),IF(J1323="Saída",-N(I1323),0))</f>
        <v/>
      </c>
      <c r="M1323" s="54">
        <f>IF(B1323="",0,IF(H1323="Previsto",IF(Visao="Realizado + previsto",1,0),1))</f>
        <v/>
      </c>
      <c r="N1323" s="54">
        <f>IF(OR(B1323="",H1323&lt;&gt;"Previsto"),"",IF(B1323&lt;TODAY(),"Atrasado",IF(B1323&lt;=TODAY()+7,"Vence em 7 dias","A vencer")))</f>
        <v/>
      </c>
    </row>
    <row r="1324">
      <c r="B1324" s="51" t="n"/>
      <c r="C1324" s="52" t="n"/>
      <c r="D1324" s="52" t="n"/>
      <c r="E1324" s="52" t="n"/>
      <c r="F1324" s="52" t="n"/>
      <c r="G1324" s="52" t="n"/>
      <c r="H1324" s="52" t="n"/>
      <c r="I1324" s="53" t="n"/>
      <c r="J1324" s="54">
        <f>IF(D1324="","",IFERROR(INDEX(CatTipo,MATCH(D1324,CatNome,0)),"?"))</f>
        <v/>
      </c>
      <c r="K1324" s="54">
        <f>IF(D1324="","",IFERROR(INDEX(CatGrupo,MATCH(D1324,CatNome,0)),"?"))</f>
        <v/>
      </c>
      <c r="L1324" s="55">
        <f>IF(J1324="Entrada",N(I1324),IF(J1324="Saída",-N(I1324),0))</f>
        <v/>
      </c>
      <c r="M1324" s="54">
        <f>IF(B1324="",0,IF(H1324="Previsto",IF(Visao="Realizado + previsto",1,0),1))</f>
        <v/>
      </c>
      <c r="N1324" s="54">
        <f>IF(OR(B1324="",H1324&lt;&gt;"Previsto"),"",IF(B1324&lt;TODAY(),"Atrasado",IF(B1324&lt;=TODAY()+7,"Vence em 7 dias","A vencer")))</f>
        <v/>
      </c>
    </row>
    <row r="1325">
      <c r="B1325" s="51" t="n"/>
      <c r="C1325" s="52" t="n"/>
      <c r="D1325" s="52" t="n"/>
      <c r="E1325" s="52" t="n"/>
      <c r="F1325" s="52" t="n"/>
      <c r="G1325" s="52" t="n"/>
      <c r="H1325" s="52" t="n"/>
      <c r="I1325" s="53" t="n"/>
      <c r="J1325" s="54">
        <f>IF(D1325="","",IFERROR(INDEX(CatTipo,MATCH(D1325,CatNome,0)),"?"))</f>
        <v/>
      </c>
      <c r="K1325" s="54">
        <f>IF(D1325="","",IFERROR(INDEX(CatGrupo,MATCH(D1325,CatNome,0)),"?"))</f>
        <v/>
      </c>
      <c r="L1325" s="55">
        <f>IF(J1325="Entrada",N(I1325),IF(J1325="Saída",-N(I1325),0))</f>
        <v/>
      </c>
      <c r="M1325" s="54">
        <f>IF(B1325="",0,IF(H1325="Previsto",IF(Visao="Realizado + previsto",1,0),1))</f>
        <v/>
      </c>
      <c r="N1325" s="54">
        <f>IF(OR(B1325="",H1325&lt;&gt;"Previsto"),"",IF(B1325&lt;TODAY(),"Atrasado",IF(B1325&lt;=TODAY()+7,"Vence em 7 dias","A vencer")))</f>
        <v/>
      </c>
    </row>
    <row r="1326">
      <c r="B1326" s="51" t="n"/>
      <c r="C1326" s="52" t="n"/>
      <c r="D1326" s="52" t="n"/>
      <c r="E1326" s="52" t="n"/>
      <c r="F1326" s="52" t="n"/>
      <c r="G1326" s="52" t="n"/>
      <c r="H1326" s="52" t="n"/>
      <c r="I1326" s="53" t="n"/>
      <c r="J1326" s="54">
        <f>IF(D1326="","",IFERROR(INDEX(CatTipo,MATCH(D1326,CatNome,0)),"?"))</f>
        <v/>
      </c>
      <c r="K1326" s="54">
        <f>IF(D1326="","",IFERROR(INDEX(CatGrupo,MATCH(D1326,CatNome,0)),"?"))</f>
        <v/>
      </c>
      <c r="L1326" s="55">
        <f>IF(J1326="Entrada",N(I1326),IF(J1326="Saída",-N(I1326),0))</f>
        <v/>
      </c>
      <c r="M1326" s="54">
        <f>IF(B1326="",0,IF(H1326="Previsto",IF(Visao="Realizado + previsto",1,0),1))</f>
        <v/>
      </c>
      <c r="N1326" s="54">
        <f>IF(OR(B1326="",H1326&lt;&gt;"Previsto"),"",IF(B1326&lt;TODAY(),"Atrasado",IF(B1326&lt;=TODAY()+7,"Vence em 7 dias","A vencer")))</f>
        <v/>
      </c>
    </row>
    <row r="1327">
      <c r="B1327" s="51" t="n"/>
      <c r="C1327" s="52" t="n"/>
      <c r="D1327" s="52" t="n"/>
      <c r="E1327" s="52" t="n"/>
      <c r="F1327" s="52" t="n"/>
      <c r="G1327" s="52" t="n"/>
      <c r="H1327" s="52" t="n"/>
      <c r="I1327" s="53" t="n"/>
      <c r="J1327" s="54">
        <f>IF(D1327="","",IFERROR(INDEX(CatTipo,MATCH(D1327,CatNome,0)),"?"))</f>
        <v/>
      </c>
      <c r="K1327" s="54">
        <f>IF(D1327="","",IFERROR(INDEX(CatGrupo,MATCH(D1327,CatNome,0)),"?"))</f>
        <v/>
      </c>
      <c r="L1327" s="55">
        <f>IF(J1327="Entrada",N(I1327),IF(J1327="Saída",-N(I1327),0))</f>
        <v/>
      </c>
      <c r="M1327" s="54">
        <f>IF(B1327="",0,IF(H1327="Previsto",IF(Visao="Realizado + previsto",1,0),1))</f>
        <v/>
      </c>
      <c r="N1327" s="54">
        <f>IF(OR(B1327="",H1327&lt;&gt;"Previsto"),"",IF(B1327&lt;TODAY(),"Atrasado",IF(B1327&lt;=TODAY()+7,"Vence em 7 dias","A vencer")))</f>
        <v/>
      </c>
    </row>
    <row r="1328">
      <c r="B1328" s="51" t="n"/>
      <c r="C1328" s="52" t="n"/>
      <c r="D1328" s="52" t="n"/>
      <c r="E1328" s="52" t="n"/>
      <c r="F1328" s="52" t="n"/>
      <c r="G1328" s="52" t="n"/>
      <c r="H1328" s="52" t="n"/>
      <c r="I1328" s="53" t="n"/>
      <c r="J1328" s="54">
        <f>IF(D1328="","",IFERROR(INDEX(CatTipo,MATCH(D1328,CatNome,0)),"?"))</f>
        <v/>
      </c>
      <c r="K1328" s="54">
        <f>IF(D1328="","",IFERROR(INDEX(CatGrupo,MATCH(D1328,CatNome,0)),"?"))</f>
        <v/>
      </c>
      <c r="L1328" s="55">
        <f>IF(J1328="Entrada",N(I1328),IF(J1328="Saída",-N(I1328),0))</f>
        <v/>
      </c>
      <c r="M1328" s="54">
        <f>IF(B1328="",0,IF(H1328="Previsto",IF(Visao="Realizado + previsto",1,0),1))</f>
        <v/>
      </c>
      <c r="N1328" s="54">
        <f>IF(OR(B1328="",H1328&lt;&gt;"Previsto"),"",IF(B1328&lt;TODAY(),"Atrasado",IF(B1328&lt;=TODAY()+7,"Vence em 7 dias","A vencer")))</f>
        <v/>
      </c>
    </row>
    <row r="1329">
      <c r="B1329" s="51" t="n"/>
      <c r="C1329" s="52" t="n"/>
      <c r="D1329" s="52" t="n"/>
      <c r="E1329" s="52" t="n"/>
      <c r="F1329" s="52" t="n"/>
      <c r="G1329" s="52" t="n"/>
      <c r="H1329" s="52" t="n"/>
      <c r="I1329" s="53" t="n"/>
      <c r="J1329" s="54">
        <f>IF(D1329="","",IFERROR(INDEX(CatTipo,MATCH(D1329,CatNome,0)),"?"))</f>
        <v/>
      </c>
      <c r="K1329" s="54">
        <f>IF(D1329="","",IFERROR(INDEX(CatGrupo,MATCH(D1329,CatNome,0)),"?"))</f>
        <v/>
      </c>
      <c r="L1329" s="55">
        <f>IF(J1329="Entrada",N(I1329),IF(J1329="Saída",-N(I1329),0))</f>
        <v/>
      </c>
      <c r="M1329" s="54">
        <f>IF(B1329="",0,IF(H1329="Previsto",IF(Visao="Realizado + previsto",1,0),1))</f>
        <v/>
      </c>
      <c r="N1329" s="54">
        <f>IF(OR(B1329="",H1329&lt;&gt;"Previsto"),"",IF(B1329&lt;TODAY(),"Atrasado",IF(B1329&lt;=TODAY()+7,"Vence em 7 dias","A vencer")))</f>
        <v/>
      </c>
    </row>
    <row r="1330">
      <c r="B1330" s="51" t="n"/>
      <c r="C1330" s="52" t="n"/>
      <c r="D1330" s="52" t="n"/>
      <c r="E1330" s="52" t="n"/>
      <c r="F1330" s="52" t="n"/>
      <c r="G1330" s="52" t="n"/>
      <c r="H1330" s="52" t="n"/>
      <c r="I1330" s="53" t="n"/>
      <c r="J1330" s="54">
        <f>IF(D1330="","",IFERROR(INDEX(CatTipo,MATCH(D1330,CatNome,0)),"?"))</f>
        <v/>
      </c>
      <c r="K1330" s="54">
        <f>IF(D1330="","",IFERROR(INDEX(CatGrupo,MATCH(D1330,CatNome,0)),"?"))</f>
        <v/>
      </c>
      <c r="L1330" s="55">
        <f>IF(J1330="Entrada",N(I1330),IF(J1330="Saída",-N(I1330),0))</f>
        <v/>
      </c>
      <c r="M1330" s="54">
        <f>IF(B1330="",0,IF(H1330="Previsto",IF(Visao="Realizado + previsto",1,0),1))</f>
        <v/>
      </c>
      <c r="N1330" s="54">
        <f>IF(OR(B1330="",H1330&lt;&gt;"Previsto"),"",IF(B1330&lt;TODAY(),"Atrasado",IF(B1330&lt;=TODAY()+7,"Vence em 7 dias","A vencer")))</f>
        <v/>
      </c>
    </row>
    <row r="1331">
      <c r="B1331" s="51" t="n"/>
      <c r="C1331" s="52" t="n"/>
      <c r="D1331" s="52" t="n"/>
      <c r="E1331" s="52" t="n"/>
      <c r="F1331" s="52" t="n"/>
      <c r="G1331" s="52" t="n"/>
      <c r="H1331" s="52" t="n"/>
      <c r="I1331" s="53" t="n"/>
      <c r="J1331" s="54">
        <f>IF(D1331="","",IFERROR(INDEX(CatTipo,MATCH(D1331,CatNome,0)),"?"))</f>
        <v/>
      </c>
      <c r="K1331" s="54">
        <f>IF(D1331="","",IFERROR(INDEX(CatGrupo,MATCH(D1331,CatNome,0)),"?"))</f>
        <v/>
      </c>
      <c r="L1331" s="55">
        <f>IF(J1331="Entrada",N(I1331),IF(J1331="Saída",-N(I1331),0))</f>
        <v/>
      </c>
      <c r="M1331" s="54">
        <f>IF(B1331="",0,IF(H1331="Previsto",IF(Visao="Realizado + previsto",1,0),1))</f>
        <v/>
      </c>
      <c r="N1331" s="54">
        <f>IF(OR(B1331="",H1331&lt;&gt;"Previsto"),"",IF(B1331&lt;TODAY(),"Atrasado",IF(B1331&lt;=TODAY()+7,"Vence em 7 dias","A vencer")))</f>
        <v/>
      </c>
    </row>
    <row r="1332">
      <c r="B1332" s="51" t="n"/>
      <c r="C1332" s="52" t="n"/>
      <c r="D1332" s="52" t="n"/>
      <c r="E1332" s="52" t="n"/>
      <c r="F1332" s="52" t="n"/>
      <c r="G1332" s="52" t="n"/>
      <c r="H1332" s="52" t="n"/>
      <c r="I1332" s="53" t="n"/>
      <c r="J1332" s="54">
        <f>IF(D1332="","",IFERROR(INDEX(CatTipo,MATCH(D1332,CatNome,0)),"?"))</f>
        <v/>
      </c>
      <c r="K1332" s="54">
        <f>IF(D1332="","",IFERROR(INDEX(CatGrupo,MATCH(D1332,CatNome,0)),"?"))</f>
        <v/>
      </c>
      <c r="L1332" s="55">
        <f>IF(J1332="Entrada",N(I1332),IF(J1332="Saída",-N(I1332),0))</f>
        <v/>
      </c>
      <c r="M1332" s="54">
        <f>IF(B1332="",0,IF(H1332="Previsto",IF(Visao="Realizado + previsto",1,0),1))</f>
        <v/>
      </c>
      <c r="N1332" s="54">
        <f>IF(OR(B1332="",H1332&lt;&gt;"Previsto"),"",IF(B1332&lt;TODAY(),"Atrasado",IF(B1332&lt;=TODAY()+7,"Vence em 7 dias","A vencer")))</f>
        <v/>
      </c>
    </row>
    <row r="1333">
      <c r="B1333" s="51" t="n"/>
      <c r="C1333" s="52" t="n"/>
      <c r="D1333" s="52" t="n"/>
      <c r="E1333" s="52" t="n"/>
      <c r="F1333" s="52" t="n"/>
      <c r="G1333" s="52" t="n"/>
      <c r="H1333" s="52" t="n"/>
      <c r="I1333" s="53" t="n"/>
      <c r="J1333" s="54">
        <f>IF(D1333="","",IFERROR(INDEX(CatTipo,MATCH(D1333,CatNome,0)),"?"))</f>
        <v/>
      </c>
      <c r="K1333" s="54">
        <f>IF(D1333="","",IFERROR(INDEX(CatGrupo,MATCH(D1333,CatNome,0)),"?"))</f>
        <v/>
      </c>
      <c r="L1333" s="55">
        <f>IF(J1333="Entrada",N(I1333),IF(J1333="Saída",-N(I1333),0))</f>
        <v/>
      </c>
      <c r="M1333" s="54">
        <f>IF(B1333="",0,IF(H1333="Previsto",IF(Visao="Realizado + previsto",1,0),1))</f>
        <v/>
      </c>
      <c r="N1333" s="54">
        <f>IF(OR(B1333="",H1333&lt;&gt;"Previsto"),"",IF(B1333&lt;TODAY(),"Atrasado",IF(B1333&lt;=TODAY()+7,"Vence em 7 dias","A vencer")))</f>
        <v/>
      </c>
    </row>
    <row r="1334">
      <c r="B1334" s="51" t="n"/>
      <c r="C1334" s="52" t="n"/>
      <c r="D1334" s="52" t="n"/>
      <c r="E1334" s="52" t="n"/>
      <c r="F1334" s="52" t="n"/>
      <c r="G1334" s="52" t="n"/>
      <c r="H1334" s="52" t="n"/>
      <c r="I1334" s="53" t="n"/>
      <c r="J1334" s="54">
        <f>IF(D1334="","",IFERROR(INDEX(CatTipo,MATCH(D1334,CatNome,0)),"?"))</f>
        <v/>
      </c>
      <c r="K1334" s="54">
        <f>IF(D1334="","",IFERROR(INDEX(CatGrupo,MATCH(D1334,CatNome,0)),"?"))</f>
        <v/>
      </c>
      <c r="L1334" s="55">
        <f>IF(J1334="Entrada",N(I1334),IF(J1334="Saída",-N(I1334),0))</f>
        <v/>
      </c>
      <c r="M1334" s="54">
        <f>IF(B1334="",0,IF(H1334="Previsto",IF(Visao="Realizado + previsto",1,0),1))</f>
        <v/>
      </c>
      <c r="N1334" s="54">
        <f>IF(OR(B1334="",H1334&lt;&gt;"Previsto"),"",IF(B1334&lt;TODAY(),"Atrasado",IF(B1334&lt;=TODAY()+7,"Vence em 7 dias","A vencer")))</f>
        <v/>
      </c>
    </row>
    <row r="1335">
      <c r="B1335" s="51" t="n"/>
      <c r="C1335" s="52" t="n"/>
      <c r="D1335" s="52" t="n"/>
      <c r="E1335" s="52" t="n"/>
      <c r="F1335" s="52" t="n"/>
      <c r="G1335" s="52" t="n"/>
      <c r="H1335" s="52" t="n"/>
      <c r="I1335" s="53" t="n"/>
      <c r="J1335" s="54">
        <f>IF(D1335="","",IFERROR(INDEX(CatTipo,MATCH(D1335,CatNome,0)),"?"))</f>
        <v/>
      </c>
      <c r="K1335" s="54">
        <f>IF(D1335="","",IFERROR(INDEX(CatGrupo,MATCH(D1335,CatNome,0)),"?"))</f>
        <v/>
      </c>
      <c r="L1335" s="55">
        <f>IF(J1335="Entrada",N(I1335),IF(J1335="Saída",-N(I1335),0))</f>
        <v/>
      </c>
      <c r="M1335" s="54">
        <f>IF(B1335="",0,IF(H1335="Previsto",IF(Visao="Realizado + previsto",1,0),1))</f>
        <v/>
      </c>
      <c r="N1335" s="54">
        <f>IF(OR(B1335="",H1335&lt;&gt;"Previsto"),"",IF(B1335&lt;TODAY(),"Atrasado",IF(B1335&lt;=TODAY()+7,"Vence em 7 dias","A vencer")))</f>
        <v/>
      </c>
    </row>
    <row r="1336">
      <c r="B1336" s="51" t="n"/>
      <c r="C1336" s="52" t="n"/>
      <c r="D1336" s="52" t="n"/>
      <c r="E1336" s="52" t="n"/>
      <c r="F1336" s="52" t="n"/>
      <c r="G1336" s="52" t="n"/>
      <c r="H1336" s="52" t="n"/>
      <c r="I1336" s="53" t="n"/>
      <c r="J1336" s="54">
        <f>IF(D1336="","",IFERROR(INDEX(CatTipo,MATCH(D1336,CatNome,0)),"?"))</f>
        <v/>
      </c>
      <c r="K1336" s="54">
        <f>IF(D1336="","",IFERROR(INDEX(CatGrupo,MATCH(D1336,CatNome,0)),"?"))</f>
        <v/>
      </c>
      <c r="L1336" s="55">
        <f>IF(J1336="Entrada",N(I1336),IF(J1336="Saída",-N(I1336),0))</f>
        <v/>
      </c>
      <c r="M1336" s="54">
        <f>IF(B1336="",0,IF(H1336="Previsto",IF(Visao="Realizado + previsto",1,0),1))</f>
        <v/>
      </c>
      <c r="N1336" s="54">
        <f>IF(OR(B1336="",H1336&lt;&gt;"Previsto"),"",IF(B1336&lt;TODAY(),"Atrasado",IF(B1336&lt;=TODAY()+7,"Vence em 7 dias","A vencer")))</f>
        <v/>
      </c>
    </row>
    <row r="1337">
      <c r="B1337" s="51" t="n"/>
      <c r="C1337" s="52" t="n"/>
      <c r="D1337" s="52" t="n"/>
      <c r="E1337" s="52" t="n"/>
      <c r="F1337" s="52" t="n"/>
      <c r="G1337" s="52" t="n"/>
      <c r="H1337" s="52" t="n"/>
      <c r="I1337" s="53" t="n"/>
      <c r="J1337" s="54">
        <f>IF(D1337="","",IFERROR(INDEX(CatTipo,MATCH(D1337,CatNome,0)),"?"))</f>
        <v/>
      </c>
      <c r="K1337" s="54">
        <f>IF(D1337="","",IFERROR(INDEX(CatGrupo,MATCH(D1337,CatNome,0)),"?"))</f>
        <v/>
      </c>
      <c r="L1337" s="55">
        <f>IF(J1337="Entrada",N(I1337),IF(J1337="Saída",-N(I1337),0))</f>
        <v/>
      </c>
      <c r="M1337" s="54">
        <f>IF(B1337="",0,IF(H1337="Previsto",IF(Visao="Realizado + previsto",1,0),1))</f>
        <v/>
      </c>
      <c r="N1337" s="54">
        <f>IF(OR(B1337="",H1337&lt;&gt;"Previsto"),"",IF(B1337&lt;TODAY(),"Atrasado",IF(B1337&lt;=TODAY()+7,"Vence em 7 dias","A vencer")))</f>
        <v/>
      </c>
    </row>
    <row r="1338">
      <c r="B1338" s="51" t="n"/>
      <c r="C1338" s="52" t="n"/>
      <c r="D1338" s="52" t="n"/>
      <c r="E1338" s="52" t="n"/>
      <c r="F1338" s="52" t="n"/>
      <c r="G1338" s="52" t="n"/>
      <c r="H1338" s="52" t="n"/>
      <c r="I1338" s="53" t="n"/>
      <c r="J1338" s="54">
        <f>IF(D1338="","",IFERROR(INDEX(CatTipo,MATCH(D1338,CatNome,0)),"?"))</f>
        <v/>
      </c>
      <c r="K1338" s="54">
        <f>IF(D1338="","",IFERROR(INDEX(CatGrupo,MATCH(D1338,CatNome,0)),"?"))</f>
        <v/>
      </c>
      <c r="L1338" s="55">
        <f>IF(J1338="Entrada",N(I1338),IF(J1338="Saída",-N(I1338),0))</f>
        <v/>
      </c>
      <c r="M1338" s="54">
        <f>IF(B1338="",0,IF(H1338="Previsto",IF(Visao="Realizado + previsto",1,0),1))</f>
        <v/>
      </c>
      <c r="N1338" s="54">
        <f>IF(OR(B1338="",H1338&lt;&gt;"Previsto"),"",IF(B1338&lt;TODAY(),"Atrasado",IF(B1338&lt;=TODAY()+7,"Vence em 7 dias","A vencer")))</f>
        <v/>
      </c>
    </row>
    <row r="1339">
      <c r="B1339" s="51" t="n"/>
      <c r="C1339" s="52" t="n"/>
      <c r="D1339" s="52" t="n"/>
      <c r="E1339" s="52" t="n"/>
      <c r="F1339" s="52" t="n"/>
      <c r="G1339" s="52" t="n"/>
      <c r="H1339" s="52" t="n"/>
      <c r="I1339" s="53" t="n"/>
      <c r="J1339" s="54">
        <f>IF(D1339="","",IFERROR(INDEX(CatTipo,MATCH(D1339,CatNome,0)),"?"))</f>
        <v/>
      </c>
      <c r="K1339" s="54">
        <f>IF(D1339="","",IFERROR(INDEX(CatGrupo,MATCH(D1339,CatNome,0)),"?"))</f>
        <v/>
      </c>
      <c r="L1339" s="55">
        <f>IF(J1339="Entrada",N(I1339),IF(J1339="Saída",-N(I1339),0))</f>
        <v/>
      </c>
      <c r="M1339" s="54">
        <f>IF(B1339="",0,IF(H1339="Previsto",IF(Visao="Realizado + previsto",1,0),1))</f>
        <v/>
      </c>
      <c r="N1339" s="54">
        <f>IF(OR(B1339="",H1339&lt;&gt;"Previsto"),"",IF(B1339&lt;TODAY(),"Atrasado",IF(B1339&lt;=TODAY()+7,"Vence em 7 dias","A vencer")))</f>
        <v/>
      </c>
    </row>
    <row r="1340">
      <c r="B1340" s="51" t="n"/>
      <c r="C1340" s="52" t="n"/>
      <c r="D1340" s="52" t="n"/>
      <c r="E1340" s="52" t="n"/>
      <c r="F1340" s="52" t="n"/>
      <c r="G1340" s="52" t="n"/>
      <c r="H1340" s="52" t="n"/>
      <c r="I1340" s="53" t="n"/>
      <c r="J1340" s="54">
        <f>IF(D1340="","",IFERROR(INDEX(CatTipo,MATCH(D1340,CatNome,0)),"?"))</f>
        <v/>
      </c>
      <c r="K1340" s="54">
        <f>IF(D1340="","",IFERROR(INDEX(CatGrupo,MATCH(D1340,CatNome,0)),"?"))</f>
        <v/>
      </c>
      <c r="L1340" s="55">
        <f>IF(J1340="Entrada",N(I1340),IF(J1340="Saída",-N(I1340),0))</f>
        <v/>
      </c>
      <c r="M1340" s="54">
        <f>IF(B1340="",0,IF(H1340="Previsto",IF(Visao="Realizado + previsto",1,0),1))</f>
        <v/>
      </c>
      <c r="N1340" s="54">
        <f>IF(OR(B1340="",H1340&lt;&gt;"Previsto"),"",IF(B1340&lt;TODAY(),"Atrasado",IF(B1340&lt;=TODAY()+7,"Vence em 7 dias","A vencer")))</f>
        <v/>
      </c>
    </row>
    <row r="1341">
      <c r="B1341" s="51" t="n"/>
      <c r="C1341" s="52" t="n"/>
      <c r="D1341" s="52" t="n"/>
      <c r="E1341" s="52" t="n"/>
      <c r="F1341" s="52" t="n"/>
      <c r="G1341" s="52" t="n"/>
      <c r="H1341" s="52" t="n"/>
      <c r="I1341" s="53" t="n"/>
      <c r="J1341" s="54">
        <f>IF(D1341="","",IFERROR(INDEX(CatTipo,MATCH(D1341,CatNome,0)),"?"))</f>
        <v/>
      </c>
      <c r="K1341" s="54">
        <f>IF(D1341="","",IFERROR(INDEX(CatGrupo,MATCH(D1341,CatNome,0)),"?"))</f>
        <v/>
      </c>
      <c r="L1341" s="55">
        <f>IF(J1341="Entrada",N(I1341),IF(J1341="Saída",-N(I1341),0))</f>
        <v/>
      </c>
      <c r="M1341" s="54">
        <f>IF(B1341="",0,IF(H1341="Previsto",IF(Visao="Realizado + previsto",1,0),1))</f>
        <v/>
      </c>
      <c r="N1341" s="54">
        <f>IF(OR(B1341="",H1341&lt;&gt;"Previsto"),"",IF(B1341&lt;TODAY(),"Atrasado",IF(B1341&lt;=TODAY()+7,"Vence em 7 dias","A vencer")))</f>
        <v/>
      </c>
    </row>
    <row r="1342">
      <c r="B1342" s="51" t="n"/>
      <c r="C1342" s="52" t="n"/>
      <c r="D1342" s="52" t="n"/>
      <c r="E1342" s="52" t="n"/>
      <c r="F1342" s="52" t="n"/>
      <c r="G1342" s="52" t="n"/>
      <c r="H1342" s="52" t="n"/>
      <c r="I1342" s="53" t="n"/>
      <c r="J1342" s="54">
        <f>IF(D1342="","",IFERROR(INDEX(CatTipo,MATCH(D1342,CatNome,0)),"?"))</f>
        <v/>
      </c>
      <c r="K1342" s="54">
        <f>IF(D1342="","",IFERROR(INDEX(CatGrupo,MATCH(D1342,CatNome,0)),"?"))</f>
        <v/>
      </c>
      <c r="L1342" s="55">
        <f>IF(J1342="Entrada",N(I1342),IF(J1342="Saída",-N(I1342),0))</f>
        <v/>
      </c>
      <c r="M1342" s="54">
        <f>IF(B1342="",0,IF(H1342="Previsto",IF(Visao="Realizado + previsto",1,0),1))</f>
        <v/>
      </c>
      <c r="N1342" s="54">
        <f>IF(OR(B1342="",H1342&lt;&gt;"Previsto"),"",IF(B1342&lt;TODAY(),"Atrasado",IF(B1342&lt;=TODAY()+7,"Vence em 7 dias","A vencer")))</f>
        <v/>
      </c>
    </row>
    <row r="1343">
      <c r="B1343" s="51" t="n"/>
      <c r="C1343" s="52" t="n"/>
      <c r="D1343" s="52" t="n"/>
      <c r="E1343" s="52" t="n"/>
      <c r="F1343" s="52" t="n"/>
      <c r="G1343" s="52" t="n"/>
      <c r="H1343" s="52" t="n"/>
      <c r="I1343" s="53" t="n"/>
      <c r="J1343" s="54">
        <f>IF(D1343="","",IFERROR(INDEX(CatTipo,MATCH(D1343,CatNome,0)),"?"))</f>
        <v/>
      </c>
      <c r="K1343" s="54">
        <f>IF(D1343="","",IFERROR(INDEX(CatGrupo,MATCH(D1343,CatNome,0)),"?"))</f>
        <v/>
      </c>
      <c r="L1343" s="55">
        <f>IF(J1343="Entrada",N(I1343),IF(J1343="Saída",-N(I1343),0))</f>
        <v/>
      </c>
      <c r="M1343" s="54">
        <f>IF(B1343="",0,IF(H1343="Previsto",IF(Visao="Realizado + previsto",1,0),1))</f>
        <v/>
      </c>
      <c r="N1343" s="54">
        <f>IF(OR(B1343="",H1343&lt;&gt;"Previsto"),"",IF(B1343&lt;TODAY(),"Atrasado",IF(B1343&lt;=TODAY()+7,"Vence em 7 dias","A vencer")))</f>
        <v/>
      </c>
    </row>
    <row r="1344">
      <c r="B1344" s="51" t="n"/>
      <c r="C1344" s="52" t="n"/>
      <c r="D1344" s="52" t="n"/>
      <c r="E1344" s="52" t="n"/>
      <c r="F1344" s="52" t="n"/>
      <c r="G1344" s="52" t="n"/>
      <c r="H1344" s="52" t="n"/>
      <c r="I1344" s="53" t="n"/>
      <c r="J1344" s="54">
        <f>IF(D1344="","",IFERROR(INDEX(CatTipo,MATCH(D1344,CatNome,0)),"?"))</f>
        <v/>
      </c>
      <c r="K1344" s="54">
        <f>IF(D1344="","",IFERROR(INDEX(CatGrupo,MATCH(D1344,CatNome,0)),"?"))</f>
        <v/>
      </c>
      <c r="L1344" s="55">
        <f>IF(J1344="Entrada",N(I1344),IF(J1344="Saída",-N(I1344),0))</f>
        <v/>
      </c>
      <c r="M1344" s="54">
        <f>IF(B1344="",0,IF(H1344="Previsto",IF(Visao="Realizado + previsto",1,0),1))</f>
        <v/>
      </c>
      <c r="N1344" s="54">
        <f>IF(OR(B1344="",H1344&lt;&gt;"Previsto"),"",IF(B1344&lt;TODAY(),"Atrasado",IF(B1344&lt;=TODAY()+7,"Vence em 7 dias","A vencer")))</f>
        <v/>
      </c>
    </row>
    <row r="1345">
      <c r="B1345" s="51" t="n"/>
      <c r="C1345" s="52" t="n"/>
      <c r="D1345" s="52" t="n"/>
      <c r="E1345" s="52" t="n"/>
      <c r="F1345" s="52" t="n"/>
      <c r="G1345" s="52" t="n"/>
      <c r="H1345" s="52" t="n"/>
      <c r="I1345" s="53" t="n"/>
      <c r="J1345" s="54">
        <f>IF(D1345="","",IFERROR(INDEX(CatTipo,MATCH(D1345,CatNome,0)),"?"))</f>
        <v/>
      </c>
      <c r="K1345" s="54">
        <f>IF(D1345="","",IFERROR(INDEX(CatGrupo,MATCH(D1345,CatNome,0)),"?"))</f>
        <v/>
      </c>
      <c r="L1345" s="55">
        <f>IF(J1345="Entrada",N(I1345),IF(J1345="Saída",-N(I1345),0))</f>
        <v/>
      </c>
      <c r="M1345" s="54">
        <f>IF(B1345="",0,IF(H1345="Previsto",IF(Visao="Realizado + previsto",1,0),1))</f>
        <v/>
      </c>
      <c r="N1345" s="54">
        <f>IF(OR(B1345="",H1345&lt;&gt;"Previsto"),"",IF(B1345&lt;TODAY(),"Atrasado",IF(B1345&lt;=TODAY()+7,"Vence em 7 dias","A vencer")))</f>
        <v/>
      </c>
    </row>
    <row r="1346">
      <c r="B1346" s="51" t="n"/>
      <c r="C1346" s="52" t="n"/>
      <c r="D1346" s="52" t="n"/>
      <c r="E1346" s="52" t="n"/>
      <c r="F1346" s="52" t="n"/>
      <c r="G1346" s="52" t="n"/>
      <c r="H1346" s="52" t="n"/>
      <c r="I1346" s="53" t="n"/>
      <c r="J1346" s="54">
        <f>IF(D1346="","",IFERROR(INDEX(CatTipo,MATCH(D1346,CatNome,0)),"?"))</f>
        <v/>
      </c>
      <c r="K1346" s="54">
        <f>IF(D1346="","",IFERROR(INDEX(CatGrupo,MATCH(D1346,CatNome,0)),"?"))</f>
        <v/>
      </c>
      <c r="L1346" s="55">
        <f>IF(J1346="Entrada",N(I1346),IF(J1346="Saída",-N(I1346),0))</f>
        <v/>
      </c>
      <c r="M1346" s="54">
        <f>IF(B1346="",0,IF(H1346="Previsto",IF(Visao="Realizado + previsto",1,0),1))</f>
        <v/>
      </c>
      <c r="N1346" s="54">
        <f>IF(OR(B1346="",H1346&lt;&gt;"Previsto"),"",IF(B1346&lt;TODAY(),"Atrasado",IF(B1346&lt;=TODAY()+7,"Vence em 7 dias","A vencer")))</f>
        <v/>
      </c>
    </row>
    <row r="1347">
      <c r="B1347" s="51" t="n"/>
      <c r="C1347" s="52" t="n"/>
      <c r="D1347" s="52" t="n"/>
      <c r="E1347" s="52" t="n"/>
      <c r="F1347" s="52" t="n"/>
      <c r="G1347" s="52" t="n"/>
      <c r="H1347" s="52" t="n"/>
      <c r="I1347" s="53" t="n"/>
      <c r="J1347" s="54">
        <f>IF(D1347="","",IFERROR(INDEX(CatTipo,MATCH(D1347,CatNome,0)),"?"))</f>
        <v/>
      </c>
      <c r="K1347" s="54">
        <f>IF(D1347="","",IFERROR(INDEX(CatGrupo,MATCH(D1347,CatNome,0)),"?"))</f>
        <v/>
      </c>
      <c r="L1347" s="55">
        <f>IF(J1347="Entrada",N(I1347),IF(J1347="Saída",-N(I1347),0))</f>
        <v/>
      </c>
      <c r="M1347" s="54">
        <f>IF(B1347="",0,IF(H1347="Previsto",IF(Visao="Realizado + previsto",1,0),1))</f>
        <v/>
      </c>
      <c r="N1347" s="54">
        <f>IF(OR(B1347="",H1347&lt;&gt;"Previsto"),"",IF(B1347&lt;TODAY(),"Atrasado",IF(B1347&lt;=TODAY()+7,"Vence em 7 dias","A vencer")))</f>
        <v/>
      </c>
    </row>
    <row r="1348">
      <c r="B1348" s="51" t="n"/>
      <c r="C1348" s="52" t="n"/>
      <c r="D1348" s="52" t="n"/>
      <c r="E1348" s="52" t="n"/>
      <c r="F1348" s="52" t="n"/>
      <c r="G1348" s="52" t="n"/>
      <c r="H1348" s="52" t="n"/>
      <c r="I1348" s="53" t="n"/>
      <c r="J1348" s="54">
        <f>IF(D1348="","",IFERROR(INDEX(CatTipo,MATCH(D1348,CatNome,0)),"?"))</f>
        <v/>
      </c>
      <c r="K1348" s="54">
        <f>IF(D1348="","",IFERROR(INDEX(CatGrupo,MATCH(D1348,CatNome,0)),"?"))</f>
        <v/>
      </c>
      <c r="L1348" s="55">
        <f>IF(J1348="Entrada",N(I1348),IF(J1348="Saída",-N(I1348),0))</f>
        <v/>
      </c>
      <c r="M1348" s="54">
        <f>IF(B1348="",0,IF(H1348="Previsto",IF(Visao="Realizado + previsto",1,0),1))</f>
        <v/>
      </c>
      <c r="N1348" s="54">
        <f>IF(OR(B1348="",H1348&lt;&gt;"Previsto"),"",IF(B1348&lt;TODAY(),"Atrasado",IF(B1348&lt;=TODAY()+7,"Vence em 7 dias","A vencer")))</f>
        <v/>
      </c>
    </row>
    <row r="1349">
      <c r="B1349" s="51" t="n"/>
      <c r="C1349" s="52" t="n"/>
      <c r="D1349" s="52" t="n"/>
      <c r="E1349" s="52" t="n"/>
      <c r="F1349" s="52" t="n"/>
      <c r="G1349" s="52" t="n"/>
      <c r="H1349" s="52" t="n"/>
      <c r="I1349" s="53" t="n"/>
      <c r="J1349" s="54">
        <f>IF(D1349="","",IFERROR(INDEX(CatTipo,MATCH(D1349,CatNome,0)),"?"))</f>
        <v/>
      </c>
      <c r="K1349" s="54">
        <f>IF(D1349="","",IFERROR(INDEX(CatGrupo,MATCH(D1349,CatNome,0)),"?"))</f>
        <v/>
      </c>
      <c r="L1349" s="55">
        <f>IF(J1349="Entrada",N(I1349),IF(J1349="Saída",-N(I1349),0))</f>
        <v/>
      </c>
      <c r="M1349" s="54">
        <f>IF(B1349="",0,IF(H1349="Previsto",IF(Visao="Realizado + previsto",1,0),1))</f>
        <v/>
      </c>
      <c r="N1349" s="54">
        <f>IF(OR(B1349="",H1349&lt;&gt;"Previsto"),"",IF(B1349&lt;TODAY(),"Atrasado",IF(B1349&lt;=TODAY()+7,"Vence em 7 dias","A vencer")))</f>
        <v/>
      </c>
    </row>
    <row r="1350">
      <c r="B1350" s="51" t="n"/>
      <c r="C1350" s="52" t="n"/>
      <c r="D1350" s="52" t="n"/>
      <c r="E1350" s="52" t="n"/>
      <c r="F1350" s="52" t="n"/>
      <c r="G1350" s="52" t="n"/>
      <c r="H1350" s="52" t="n"/>
      <c r="I1350" s="53" t="n"/>
      <c r="J1350" s="54">
        <f>IF(D1350="","",IFERROR(INDEX(CatTipo,MATCH(D1350,CatNome,0)),"?"))</f>
        <v/>
      </c>
      <c r="K1350" s="54">
        <f>IF(D1350="","",IFERROR(INDEX(CatGrupo,MATCH(D1350,CatNome,0)),"?"))</f>
        <v/>
      </c>
      <c r="L1350" s="55">
        <f>IF(J1350="Entrada",N(I1350),IF(J1350="Saída",-N(I1350),0))</f>
        <v/>
      </c>
      <c r="M1350" s="54">
        <f>IF(B1350="",0,IF(H1350="Previsto",IF(Visao="Realizado + previsto",1,0),1))</f>
        <v/>
      </c>
      <c r="N1350" s="54">
        <f>IF(OR(B1350="",H1350&lt;&gt;"Previsto"),"",IF(B1350&lt;TODAY(),"Atrasado",IF(B1350&lt;=TODAY()+7,"Vence em 7 dias","A vencer")))</f>
        <v/>
      </c>
    </row>
    <row r="1351">
      <c r="B1351" s="51" t="n"/>
      <c r="C1351" s="52" t="n"/>
      <c r="D1351" s="52" t="n"/>
      <c r="E1351" s="52" t="n"/>
      <c r="F1351" s="52" t="n"/>
      <c r="G1351" s="52" t="n"/>
      <c r="H1351" s="52" t="n"/>
      <c r="I1351" s="53" t="n"/>
      <c r="J1351" s="54">
        <f>IF(D1351="","",IFERROR(INDEX(CatTipo,MATCH(D1351,CatNome,0)),"?"))</f>
        <v/>
      </c>
      <c r="K1351" s="54">
        <f>IF(D1351="","",IFERROR(INDEX(CatGrupo,MATCH(D1351,CatNome,0)),"?"))</f>
        <v/>
      </c>
      <c r="L1351" s="55">
        <f>IF(J1351="Entrada",N(I1351),IF(J1351="Saída",-N(I1351),0))</f>
        <v/>
      </c>
      <c r="M1351" s="54">
        <f>IF(B1351="",0,IF(H1351="Previsto",IF(Visao="Realizado + previsto",1,0),1))</f>
        <v/>
      </c>
      <c r="N1351" s="54">
        <f>IF(OR(B1351="",H1351&lt;&gt;"Previsto"),"",IF(B1351&lt;TODAY(),"Atrasado",IF(B1351&lt;=TODAY()+7,"Vence em 7 dias","A vencer")))</f>
        <v/>
      </c>
    </row>
    <row r="1352">
      <c r="B1352" s="51" t="n"/>
      <c r="C1352" s="52" t="n"/>
      <c r="D1352" s="52" t="n"/>
      <c r="E1352" s="52" t="n"/>
      <c r="F1352" s="52" t="n"/>
      <c r="G1352" s="52" t="n"/>
      <c r="H1352" s="52" t="n"/>
      <c r="I1352" s="53" t="n"/>
      <c r="J1352" s="54">
        <f>IF(D1352="","",IFERROR(INDEX(CatTipo,MATCH(D1352,CatNome,0)),"?"))</f>
        <v/>
      </c>
      <c r="K1352" s="54">
        <f>IF(D1352="","",IFERROR(INDEX(CatGrupo,MATCH(D1352,CatNome,0)),"?"))</f>
        <v/>
      </c>
      <c r="L1352" s="55">
        <f>IF(J1352="Entrada",N(I1352),IF(J1352="Saída",-N(I1352),0))</f>
        <v/>
      </c>
      <c r="M1352" s="54">
        <f>IF(B1352="",0,IF(H1352="Previsto",IF(Visao="Realizado + previsto",1,0),1))</f>
        <v/>
      </c>
      <c r="N1352" s="54">
        <f>IF(OR(B1352="",H1352&lt;&gt;"Previsto"),"",IF(B1352&lt;TODAY(),"Atrasado",IF(B1352&lt;=TODAY()+7,"Vence em 7 dias","A vencer")))</f>
        <v/>
      </c>
    </row>
    <row r="1353">
      <c r="B1353" s="51" t="n"/>
      <c r="C1353" s="52" t="n"/>
      <c r="D1353" s="52" t="n"/>
      <c r="E1353" s="52" t="n"/>
      <c r="F1353" s="52" t="n"/>
      <c r="G1353" s="52" t="n"/>
      <c r="H1353" s="52" t="n"/>
      <c r="I1353" s="53" t="n"/>
      <c r="J1353" s="54">
        <f>IF(D1353="","",IFERROR(INDEX(CatTipo,MATCH(D1353,CatNome,0)),"?"))</f>
        <v/>
      </c>
      <c r="K1353" s="54">
        <f>IF(D1353="","",IFERROR(INDEX(CatGrupo,MATCH(D1353,CatNome,0)),"?"))</f>
        <v/>
      </c>
      <c r="L1353" s="55">
        <f>IF(J1353="Entrada",N(I1353),IF(J1353="Saída",-N(I1353),0))</f>
        <v/>
      </c>
      <c r="M1353" s="54">
        <f>IF(B1353="",0,IF(H1353="Previsto",IF(Visao="Realizado + previsto",1,0),1))</f>
        <v/>
      </c>
      <c r="N1353" s="54">
        <f>IF(OR(B1353="",H1353&lt;&gt;"Previsto"),"",IF(B1353&lt;TODAY(),"Atrasado",IF(B1353&lt;=TODAY()+7,"Vence em 7 dias","A vencer")))</f>
        <v/>
      </c>
    </row>
    <row r="1354">
      <c r="B1354" s="51" t="n"/>
      <c r="C1354" s="52" t="n"/>
      <c r="D1354" s="52" t="n"/>
      <c r="E1354" s="52" t="n"/>
      <c r="F1354" s="52" t="n"/>
      <c r="G1354" s="52" t="n"/>
      <c r="H1354" s="52" t="n"/>
      <c r="I1354" s="53" t="n"/>
      <c r="J1354" s="54">
        <f>IF(D1354="","",IFERROR(INDEX(CatTipo,MATCH(D1354,CatNome,0)),"?"))</f>
        <v/>
      </c>
      <c r="K1354" s="54">
        <f>IF(D1354="","",IFERROR(INDEX(CatGrupo,MATCH(D1354,CatNome,0)),"?"))</f>
        <v/>
      </c>
      <c r="L1354" s="55">
        <f>IF(J1354="Entrada",N(I1354),IF(J1354="Saída",-N(I1354),0))</f>
        <v/>
      </c>
      <c r="M1354" s="54">
        <f>IF(B1354="",0,IF(H1354="Previsto",IF(Visao="Realizado + previsto",1,0),1))</f>
        <v/>
      </c>
      <c r="N1354" s="54">
        <f>IF(OR(B1354="",H1354&lt;&gt;"Previsto"),"",IF(B1354&lt;TODAY(),"Atrasado",IF(B1354&lt;=TODAY()+7,"Vence em 7 dias","A vencer")))</f>
        <v/>
      </c>
    </row>
    <row r="1355">
      <c r="B1355" s="51" t="n"/>
      <c r="C1355" s="52" t="n"/>
      <c r="D1355" s="52" t="n"/>
      <c r="E1355" s="52" t="n"/>
      <c r="F1355" s="52" t="n"/>
      <c r="G1355" s="52" t="n"/>
      <c r="H1355" s="52" t="n"/>
      <c r="I1355" s="53" t="n"/>
      <c r="J1355" s="54">
        <f>IF(D1355="","",IFERROR(INDEX(CatTipo,MATCH(D1355,CatNome,0)),"?"))</f>
        <v/>
      </c>
      <c r="K1355" s="54">
        <f>IF(D1355="","",IFERROR(INDEX(CatGrupo,MATCH(D1355,CatNome,0)),"?"))</f>
        <v/>
      </c>
      <c r="L1355" s="55">
        <f>IF(J1355="Entrada",N(I1355),IF(J1355="Saída",-N(I1355),0))</f>
        <v/>
      </c>
      <c r="M1355" s="54">
        <f>IF(B1355="",0,IF(H1355="Previsto",IF(Visao="Realizado + previsto",1,0),1))</f>
        <v/>
      </c>
      <c r="N1355" s="54">
        <f>IF(OR(B1355="",H1355&lt;&gt;"Previsto"),"",IF(B1355&lt;TODAY(),"Atrasado",IF(B1355&lt;=TODAY()+7,"Vence em 7 dias","A vencer")))</f>
        <v/>
      </c>
    </row>
    <row r="1356">
      <c r="B1356" s="51" t="n"/>
      <c r="C1356" s="52" t="n"/>
      <c r="D1356" s="52" t="n"/>
      <c r="E1356" s="52" t="n"/>
      <c r="F1356" s="52" t="n"/>
      <c r="G1356" s="52" t="n"/>
      <c r="H1356" s="52" t="n"/>
      <c r="I1356" s="53" t="n"/>
      <c r="J1356" s="54">
        <f>IF(D1356="","",IFERROR(INDEX(CatTipo,MATCH(D1356,CatNome,0)),"?"))</f>
        <v/>
      </c>
      <c r="K1356" s="54">
        <f>IF(D1356="","",IFERROR(INDEX(CatGrupo,MATCH(D1356,CatNome,0)),"?"))</f>
        <v/>
      </c>
      <c r="L1356" s="55">
        <f>IF(J1356="Entrada",N(I1356),IF(J1356="Saída",-N(I1356),0))</f>
        <v/>
      </c>
      <c r="M1356" s="54">
        <f>IF(B1356="",0,IF(H1356="Previsto",IF(Visao="Realizado + previsto",1,0),1))</f>
        <v/>
      </c>
      <c r="N1356" s="54">
        <f>IF(OR(B1356="",H1356&lt;&gt;"Previsto"),"",IF(B1356&lt;TODAY(),"Atrasado",IF(B1356&lt;=TODAY()+7,"Vence em 7 dias","A vencer")))</f>
        <v/>
      </c>
    </row>
    <row r="1357">
      <c r="B1357" s="51" t="n"/>
      <c r="C1357" s="52" t="n"/>
      <c r="D1357" s="52" t="n"/>
      <c r="E1357" s="52" t="n"/>
      <c r="F1357" s="52" t="n"/>
      <c r="G1357" s="52" t="n"/>
      <c r="H1357" s="52" t="n"/>
      <c r="I1357" s="53" t="n"/>
      <c r="J1357" s="54">
        <f>IF(D1357="","",IFERROR(INDEX(CatTipo,MATCH(D1357,CatNome,0)),"?"))</f>
        <v/>
      </c>
      <c r="K1357" s="54">
        <f>IF(D1357="","",IFERROR(INDEX(CatGrupo,MATCH(D1357,CatNome,0)),"?"))</f>
        <v/>
      </c>
      <c r="L1357" s="55">
        <f>IF(J1357="Entrada",N(I1357),IF(J1357="Saída",-N(I1357),0))</f>
        <v/>
      </c>
      <c r="M1357" s="54">
        <f>IF(B1357="",0,IF(H1357="Previsto",IF(Visao="Realizado + previsto",1,0),1))</f>
        <v/>
      </c>
      <c r="N1357" s="54">
        <f>IF(OR(B1357="",H1357&lt;&gt;"Previsto"),"",IF(B1357&lt;TODAY(),"Atrasado",IF(B1357&lt;=TODAY()+7,"Vence em 7 dias","A vencer")))</f>
        <v/>
      </c>
    </row>
    <row r="1358">
      <c r="B1358" s="51" t="n"/>
      <c r="C1358" s="52" t="n"/>
      <c r="D1358" s="52" t="n"/>
      <c r="E1358" s="52" t="n"/>
      <c r="F1358" s="52" t="n"/>
      <c r="G1358" s="52" t="n"/>
      <c r="H1358" s="52" t="n"/>
      <c r="I1358" s="53" t="n"/>
      <c r="J1358" s="54">
        <f>IF(D1358="","",IFERROR(INDEX(CatTipo,MATCH(D1358,CatNome,0)),"?"))</f>
        <v/>
      </c>
      <c r="K1358" s="54">
        <f>IF(D1358="","",IFERROR(INDEX(CatGrupo,MATCH(D1358,CatNome,0)),"?"))</f>
        <v/>
      </c>
      <c r="L1358" s="55">
        <f>IF(J1358="Entrada",N(I1358),IF(J1358="Saída",-N(I1358),0))</f>
        <v/>
      </c>
      <c r="M1358" s="54">
        <f>IF(B1358="",0,IF(H1358="Previsto",IF(Visao="Realizado + previsto",1,0),1))</f>
        <v/>
      </c>
      <c r="N1358" s="54">
        <f>IF(OR(B1358="",H1358&lt;&gt;"Previsto"),"",IF(B1358&lt;TODAY(),"Atrasado",IF(B1358&lt;=TODAY()+7,"Vence em 7 dias","A vencer")))</f>
        <v/>
      </c>
    </row>
    <row r="1359">
      <c r="B1359" s="51" t="n"/>
      <c r="C1359" s="52" t="n"/>
      <c r="D1359" s="52" t="n"/>
      <c r="E1359" s="52" t="n"/>
      <c r="F1359" s="52" t="n"/>
      <c r="G1359" s="52" t="n"/>
      <c r="H1359" s="52" t="n"/>
      <c r="I1359" s="53" t="n"/>
      <c r="J1359" s="54">
        <f>IF(D1359="","",IFERROR(INDEX(CatTipo,MATCH(D1359,CatNome,0)),"?"))</f>
        <v/>
      </c>
      <c r="K1359" s="54">
        <f>IF(D1359="","",IFERROR(INDEX(CatGrupo,MATCH(D1359,CatNome,0)),"?"))</f>
        <v/>
      </c>
      <c r="L1359" s="55">
        <f>IF(J1359="Entrada",N(I1359),IF(J1359="Saída",-N(I1359),0))</f>
        <v/>
      </c>
      <c r="M1359" s="54">
        <f>IF(B1359="",0,IF(H1359="Previsto",IF(Visao="Realizado + previsto",1,0),1))</f>
        <v/>
      </c>
      <c r="N1359" s="54">
        <f>IF(OR(B1359="",H1359&lt;&gt;"Previsto"),"",IF(B1359&lt;TODAY(),"Atrasado",IF(B1359&lt;=TODAY()+7,"Vence em 7 dias","A vencer")))</f>
        <v/>
      </c>
    </row>
    <row r="1360">
      <c r="B1360" s="51" t="n"/>
      <c r="C1360" s="52" t="n"/>
      <c r="D1360" s="52" t="n"/>
      <c r="E1360" s="52" t="n"/>
      <c r="F1360" s="52" t="n"/>
      <c r="G1360" s="52" t="n"/>
      <c r="H1360" s="52" t="n"/>
      <c r="I1360" s="53" t="n"/>
      <c r="J1360" s="54">
        <f>IF(D1360="","",IFERROR(INDEX(CatTipo,MATCH(D1360,CatNome,0)),"?"))</f>
        <v/>
      </c>
      <c r="K1360" s="54">
        <f>IF(D1360="","",IFERROR(INDEX(CatGrupo,MATCH(D1360,CatNome,0)),"?"))</f>
        <v/>
      </c>
      <c r="L1360" s="55">
        <f>IF(J1360="Entrada",N(I1360),IF(J1360="Saída",-N(I1360),0))</f>
        <v/>
      </c>
      <c r="M1360" s="54">
        <f>IF(B1360="",0,IF(H1360="Previsto",IF(Visao="Realizado + previsto",1,0),1))</f>
        <v/>
      </c>
      <c r="N1360" s="54">
        <f>IF(OR(B1360="",H1360&lt;&gt;"Previsto"),"",IF(B1360&lt;TODAY(),"Atrasado",IF(B1360&lt;=TODAY()+7,"Vence em 7 dias","A vencer")))</f>
        <v/>
      </c>
    </row>
    <row r="1361">
      <c r="B1361" s="51" t="n"/>
      <c r="C1361" s="52" t="n"/>
      <c r="D1361" s="52" t="n"/>
      <c r="E1361" s="52" t="n"/>
      <c r="F1361" s="52" t="n"/>
      <c r="G1361" s="52" t="n"/>
      <c r="H1361" s="52" t="n"/>
      <c r="I1361" s="53" t="n"/>
      <c r="J1361" s="54">
        <f>IF(D1361="","",IFERROR(INDEX(CatTipo,MATCH(D1361,CatNome,0)),"?"))</f>
        <v/>
      </c>
      <c r="K1361" s="54">
        <f>IF(D1361="","",IFERROR(INDEX(CatGrupo,MATCH(D1361,CatNome,0)),"?"))</f>
        <v/>
      </c>
      <c r="L1361" s="55">
        <f>IF(J1361="Entrada",N(I1361),IF(J1361="Saída",-N(I1361),0))</f>
        <v/>
      </c>
      <c r="M1361" s="54">
        <f>IF(B1361="",0,IF(H1361="Previsto",IF(Visao="Realizado + previsto",1,0),1))</f>
        <v/>
      </c>
      <c r="N1361" s="54">
        <f>IF(OR(B1361="",H1361&lt;&gt;"Previsto"),"",IF(B1361&lt;TODAY(),"Atrasado",IF(B1361&lt;=TODAY()+7,"Vence em 7 dias","A vencer")))</f>
        <v/>
      </c>
    </row>
    <row r="1362">
      <c r="B1362" s="51" t="n"/>
      <c r="C1362" s="52" t="n"/>
      <c r="D1362" s="52" t="n"/>
      <c r="E1362" s="52" t="n"/>
      <c r="F1362" s="52" t="n"/>
      <c r="G1362" s="52" t="n"/>
      <c r="H1362" s="52" t="n"/>
      <c r="I1362" s="53" t="n"/>
      <c r="J1362" s="54">
        <f>IF(D1362="","",IFERROR(INDEX(CatTipo,MATCH(D1362,CatNome,0)),"?"))</f>
        <v/>
      </c>
      <c r="K1362" s="54">
        <f>IF(D1362="","",IFERROR(INDEX(CatGrupo,MATCH(D1362,CatNome,0)),"?"))</f>
        <v/>
      </c>
      <c r="L1362" s="55">
        <f>IF(J1362="Entrada",N(I1362),IF(J1362="Saída",-N(I1362),0))</f>
        <v/>
      </c>
      <c r="M1362" s="54">
        <f>IF(B1362="",0,IF(H1362="Previsto",IF(Visao="Realizado + previsto",1,0),1))</f>
        <v/>
      </c>
      <c r="N1362" s="54">
        <f>IF(OR(B1362="",H1362&lt;&gt;"Previsto"),"",IF(B1362&lt;TODAY(),"Atrasado",IF(B1362&lt;=TODAY()+7,"Vence em 7 dias","A vencer")))</f>
        <v/>
      </c>
    </row>
    <row r="1363">
      <c r="B1363" s="51" t="n"/>
      <c r="C1363" s="52" t="n"/>
      <c r="D1363" s="52" t="n"/>
      <c r="E1363" s="52" t="n"/>
      <c r="F1363" s="52" t="n"/>
      <c r="G1363" s="52" t="n"/>
      <c r="H1363" s="52" t="n"/>
      <c r="I1363" s="53" t="n"/>
      <c r="J1363" s="54">
        <f>IF(D1363="","",IFERROR(INDEX(CatTipo,MATCH(D1363,CatNome,0)),"?"))</f>
        <v/>
      </c>
      <c r="K1363" s="54">
        <f>IF(D1363="","",IFERROR(INDEX(CatGrupo,MATCH(D1363,CatNome,0)),"?"))</f>
        <v/>
      </c>
      <c r="L1363" s="55">
        <f>IF(J1363="Entrada",N(I1363),IF(J1363="Saída",-N(I1363),0))</f>
        <v/>
      </c>
      <c r="M1363" s="54">
        <f>IF(B1363="",0,IF(H1363="Previsto",IF(Visao="Realizado + previsto",1,0),1))</f>
        <v/>
      </c>
      <c r="N1363" s="54">
        <f>IF(OR(B1363="",H1363&lt;&gt;"Previsto"),"",IF(B1363&lt;TODAY(),"Atrasado",IF(B1363&lt;=TODAY()+7,"Vence em 7 dias","A vencer")))</f>
        <v/>
      </c>
    </row>
    <row r="1364">
      <c r="B1364" s="51" t="n"/>
      <c r="C1364" s="52" t="n"/>
      <c r="D1364" s="52" t="n"/>
      <c r="E1364" s="52" t="n"/>
      <c r="F1364" s="52" t="n"/>
      <c r="G1364" s="52" t="n"/>
      <c r="H1364" s="52" t="n"/>
      <c r="I1364" s="53" t="n"/>
      <c r="J1364" s="54">
        <f>IF(D1364="","",IFERROR(INDEX(CatTipo,MATCH(D1364,CatNome,0)),"?"))</f>
        <v/>
      </c>
      <c r="K1364" s="54">
        <f>IF(D1364="","",IFERROR(INDEX(CatGrupo,MATCH(D1364,CatNome,0)),"?"))</f>
        <v/>
      </c>
      <c r="L1364" s="55">
        <f>IF(J1364="Entrada",N(I1364),IF(J1364="Saída",-N(I1364),0))</f>
        <v/>
      </c>
      <c r="M1364" s="54">
        <f>IF(B1364="",0,IF(H1364="Previsto",IF(Visao="Realizado + previsto",1,0),1))</f>
        <v/>
      </c>
      <c r="N1364" s="54">
        <f>IF(OR(B1364="",H1364&lt;&gt;"Previsto"),"",IF(B1364&lt;TODAY(),"Atrasado",IF(B1364&lt;=TODAY()+7,"Vence em 7 dias","A vencer")))</f>
        <v/>
      </c>
    </row>
    <row r="1365">
      <c r="B1365" s="51" t="n"/>
      <c r="C1365" s="52" t="n"/>
      <c r="D1365" s="52" t="n"/>
      <c r="E1365" s="52" t="n"/>
      <c r="F1365" s="52" t="n"/>
      <c r="G1365" s="52" t="n"/>
      <c r="H1365" s="52" t="n"/>
      <c r="I1365" s="53" t="n"/>
      <c r="J1365" s="54">
        <f>IF(D1365="","",IFERROR(INDEX(CatTipo,MATCH(D1365,CatNome,0)),"?"))</f>
        <v/>
      </c>
      <c r="K1365" s="54">
        <f>IF(D1365="","",IFERROR(INDEX(CatGrupo,MATCH(D1365,CatNome,0)),"?"))</f>
        <v/>
      </c>
      <c r="L1365" s="55">
        <f>IF(J1365="Entrada",N(I1365),IF(J1365="Saída",-N(I1365),0))</f>
        <v/>
      </c>
      <c r="M1365" s="54">
        <f>IF(B1365="",0,IF(H1365="Previsto",IF(Visao="Realizado + previsto",1,0),1))</f>
        <v/>
      </c>
      <c r="N1365" s="54">
        <f>IF(OR(B1365="",H1365&lt;&gt;"Previsto"),"",IF(B1365&lt;TODAY(),"Atrasado",IF(B1365&lt;=TODAY()+7,"Vence em 7 dias","A vencer")))</f>
        <v/>
      </c>
    </row>
    <row r="1366">
      <c r="B1366" s="51" t="n"/>
      <c r="C1366" s="52" t="n"/>
      <c r="D1366" s="52" t="n"/>
      <c r="E1366" s="52" t="n"/>
      <c r="F1366" s="52" t="n"/>
      <c r="G1366" s="52" t="n"/>
      <c r="H1366" s="52" t="n"/>
      <c r="I1366" s="53" t="n"/>
      <c r="J1366" s="54">
        <f>IF(D1366="","",IFERROR(INDEX(CatTipo,MATCH(D1366,CatNome,0)),"?"))</f>
        <v/>
      </c>
      <c r="K1366" s="54">
        <f>IF(D1366="","",IFERROR(INDEX(CatGrupo,MATCH(D1366,CatNome,0)),"?"))</f>
        <v/>
      </c>
      <c r="L1366" s="55">
        <f>IF(J1366="Entrada",N(I1366),IF(J1366="Saída",-N(I1366),0))</f>
        <v/>
      </c>
      <c r="M1366" s="54">
        <f>IF(B1366="",0,IF(H1366="Previsto",IF(Visao="Realizado + previsto",1,0),1))</f>
        <v/>
      </c>
      <c r="N1366" s="54">
        <f>IF(OR(B1366="",H1366&lt;&gt;"Previsto"),"",IF(B1366&lt;TODAY(),"Atrasado",IF(B1366&lt;=TODAY()+7,"Vence em 7 dias","A vencer")))</f>
        <v/>
      </c>
    </row>
    <row r="1367">
      <c r="B1367" s="51" t="n"/>
      <c r="C1367" s="52" t="n"/>
      <c r="D1367" s="52" t="n"/>
      <c r="E1367" s="52" t="n"/>
      <c r="F1367" s="52" t="n"/>
      <c r="G1367" s="52" t="n"/>
      <c r="H1367" s="52" t="n"/>
      <c r="I1367" s="53" t="n"/>
      <c r="J1367" s="54">
        <f>IF(D1367="","",IFERROR(INDEX(CatTipo,MATCH(D1367,CatNome,0)),"?"))</f>
        <v/>
      </c>
      <c r="K1367" s="54">
        <f>IF(D1367="","",IFERROR(INDEX(CatGrupo,MATCH(D1367,CatNome,0)),"?"))</f>
        <v/>
      </c>
      <c r="L1367" s="55">
        <f>IF(J1367="Entrada",N(I1367),IF(J1367="Saída",-N(I1367),0))</f>
        <v/>
      </c>
      <c r="M1367" s="54">
        <f>IF(B1367="",0,IF(H1367="Previsto",IF(Visao="Realizado + previsto",1,0),1))</f>
        <v/>
      </c>
      <c r="N1367" s="54">
        <f>IF(OR(B1367="",H1367&lt;&gt;"Previsto"),"",IF(B1367&lt;TODAY(),"Atrasado",IF(B1367&lt;=TODAY()+7,"Vence em 7 dias","A vencer")))</f>
        <v/>
      </c>
    </row>
    <row r="1368">
      <c r="B1368" s="51" t="n"/>
      <c r="C1368" s="52" t="n"/>
      <c r="D1368" s="52" t="n"/>
      <c r="E1368" s="52" t="n"/>
      <c r="F1368" s="52" t="n"/>
      <c r="G1368" s="52" t="n"/>
      <c r="H1368" s="52" t="n"/>
      <c r="I1368" s="53" t="n"/>
      <c r="J1368" s="54">
        <f>IF(D1368="","",IFERROR(INDEX(CatTipo,MATCH(D1368,CatNome,0)),"?"))</f>
        <v/>
      </c>
      <c r="K1368" s="54">
        <f>IF(D1368="","",IFERROR(INDEX(CatGrupo,MATCH(D1368,CatNome,0)),"?"))</f>
        <v/>
      </c>
      <c r="L1368" s="55">
        <f>IF(J1368="Entrada",N(I1368),IF(J1368="Saída",-N(I1368),0))</f>
        <v/>
      </c>
      <c r="M1368" s="54">
        <f>IF(B1368="",0,IF(H1368="Previsto",IF(Visao="Realizado + previsto",1,0),1))</f>
        <v/>
      </c>
      <c r="N1368" s="54">
        <f>IF(OR(B1368="",H1368&lt;&gt;"Previsto"),"",IF(B1368&lt;TODAY(),"Atrasado",IF(B1368&lt;=TODAY()+7,"Vence em 7 dias","A vencer")))</f>
        <v/>
      </c>
    </row>
    <row r="1369">
      <c r="B1369" s="51" t="n"/>
      <c r="C1369" s="52" t="n"/>
      <c r="D1369" s="52" t="n"/>
      <c r="E1369" s="52" t="n"/>
      <c r="F1369" s="52" t="n"/>
      <c r="G1369" s="52" t="n"/>
      <c r="H1369" s="52" t="n"/>
      <c r="I1369" s="53" t="n"/>
      <c r="J1369" s="54">
        <f>IF(D1369="","",IFERROR(INDEX(CatTipo,MATCH(D1369,CatNome,0)),"?"))</f>
        <v/>
      </c>
      <c r="K1369" s="54">
        <f>IF(D1369="","",IFERROR(INDEX(CatGrupo,MATCH(D1369,CatNome,0)),"?"))</f>
        <v/>
      </c>
      <c r="L1369" s="55">
        <f>IF(J1369="Entrada",N(I1369),IF(J1369="Saída",-N(I1369),0))</f>
        <v/>
      </c>
      <c r="M1369" s="54">
        <f>IF(B1369="",0,IF(H1369="Previsto",IF(Visao="Realizado + previsto",1,0),1))</f>
        <v/>
      </c>
      <c r="N1369" s="54">
        <f>IF(OR(B1369="",H1369&lt;&gt;"Previsto"),"",IF(B1369&lt;TODAY(),"Atrasado",IF(B1369&lt;=TODAY()+7,"Vence em 7 dias","A vencer")))</f>
        <v/>
      </c>
    </row>
    <row r="1370">
      <c r="B1370" s="51" t="n"/>
      <c r="C1370" s="52" t="n"/>
      <c r="D1370" s="52" t="n"/>
      <c r="E1370" s="52" t="n"/>
      <c r="F1370" s="52" t="n"/>
      <c r="G1370" s="52" t="n"/>
      <c r="H1370" s="52" t="n"/>
      <c r="I1370" s="53" t="n"/>
      <c r="J1370" s="54">
        <f>IF(D1370="","",IFERROR(INDEX(CatTipo,MATCH(D1370,CatNome,0)),"?"))</f>
        <v/>
      </c>
      <c r="K1370" s="54">
        <f>IF(D1370="","",IFERROR(INDEX(CatGrupo,MATCH(D1370,CatNome,0)),"?"))</f>
        <v/>
      </c>
      <c r="L1370" s="55">
        <f>IF(J1370="Entrada",N(I1370),IF(J1370="Saída",-N(I1370),0))</f>
        <v/>
      </c>
      <c r="M1370" s="54">
        <f>IF(B1370="",0,IF(H1370="Previsto",IF(Visao="Realizado + previsto",1,0),1))</f>
        <v/>
      </c>
      <c r="N1370" s="54">
        <f>IF(OR(B1370="",H1370&lt;&gt;"Previsto"),"",IF(B1370&lt;TODAY(),"Atrasado",IF(B1370&lt;=TODAY()+7,"Vence em 7 dias","A vencer")))</f>
        <v/>
      </c>
    </row>
    <row r="1371">
      <c r="B1371" s="51" t="n"/>
      <c r="C1371" s="52" t="n"/>
      <c r="D1371" s="52" t="n"/>
      <c r="E1371" s="52" t="n"/>
      <c r="F1371" s="52" t="n"/>
      <c r="G1371" s="52" t="n"/>
      <c r="H1371" s="52" t="n"/>
      <c r="I1371" s="53" t="n"/>
      <c r="J1371" s="54">
        <f>IF(D1371="","",IFERROR(INDEX(CatTipo,MATCH(D1371,CatNome,0)),"?"))</f>
        <v/>
      </c>
      <c r="K1371" s="54">
        <f>IF(D1371="","",IFERROR(INDEX(CatGrupo,MATCH(D1371,CatNome,0)),"?"))</f>
        <v/>
      </c>
      <c r="L1371" s="55">
        <f>IF(J1371="Entrada",N(I1371),IF(J1371="Saída",-N(I1371),0))</f>
        <v/>
      </c>
      <c r="M1371" s="54">
        <f>IF(B1371="",0,IF(H1371="Previsto",IF(Visao="Realizado + previsto",1,0),1))</f>
        <v/>
      </c>
      <c r="N1371" s="54">
        <f>IF(OR(B1371="",H1371&lt;&gt;"Previsto"),"",IF(B1371&lt;TODAY(),"Atrasado",IF(B1371&lt;=TODAY()+7,"Vence em 7 dias","A vencer")))</f>
        <v/>
      </c>
    </row>
    <row r="1372">
      <c r="B1372" s="51" t="n"/>
      <c r="C1372" s="52" t="n"/>
      <c r="D1372" s="52" t="n"/>
      <c r="E1372" s="52" t="n"/>
      <c r="F1372" s="52" t="n"/>
      <c r="G1372" s="52" t="n"/>
      <c r="H1372" s="52" t="n"/>
      <c r="I1372" s="53" t="n"/>
      <c r="J1372" s="54">
        <f>IF(D1372="","",IFERROR(INDEX(CatTipo,MATCH(D1372,CatNome,0)),"?"))</f>
        <v/>
      </c>
      <c r="K1372" s="54">
        <f>IF(D1372="","",IFERROR(INDEX(CatGrupo,MATCH(D1372,CatNome,0)),"?"))</f>
        <v/>
      </c>
      <c r="L1372" s="55">
        <f>IF(J1372="Entrada",N(I1372),IF(J1372="Saída",-N(I1372),0))</f>
        <v/>
      </c>
      <c r="M1372" s="54">
        <f>IF(B1372="",0,IF(H1372="Previsto",IF(Visao="Realizado + previsto",1,0),1))</f>
        <v/>
      </c>
      <c r="N1372" s="54">
        <f>IF(OR(B1372="",H1372&lt;&gt;"Previsto"),"",IF(B1372&lt;TODAY(),"Atrasado",IF(B1372&lt;=TODAY()+7,"Vence em 7 dias","A vencer")))</f>
        <v/>
      </c>
    </row>
    <row r="1373">
      <c r="B1373" s="51" t="n"/>
      <c r="C1373" s="52" t="n"/>
      <c r="D1373" s="52" t="n"/>
      <c r="E1373" s="52" t="n"/>
      <c r="F1373" s="52" t="n"/>
      <c r="G1373" s="52" t="n"/>
      <c r="H1373" s="52" t="n"/>
      <c r="I1373" s="53" t="n"/>
      <c r="J1373" s="54">
        <f>IF(D1373="","",IFERROR(INDEX(CatTipo,MATCH(D1373,CatNome,0)),"?"))</f>
        <v/>
      </c>
      <c r="K1373" s="54">
        <f>IF(D1373="","",IFERROR(INDEX(CatGrupo,MATCH(D1373,CatNome,0)),"?"))</f>
        <v/>
      </c>
      <c r="L1373" s="55">
        <f>IF(J1373="Entrada",N(I1373),IF(J1373="Saída",-N(I1373),0))</f>
        <v/>
      </c>
      <c r="M1373" s="54">
        <f>IF(B1373="",0,IF(H1373="Previsto",IF(Visao="Realizado + previsto",1,0),1))</f>
        <v/>
      </c>
      <c r="N1373" s="54">
        <f>IF(OR(B1373="",H1373&lt;&gt;"Previsto"),"",IF(B1373&lt;TODAY(),"Atrasado",IF(B1373&lt;=TODAY()+7,"Vence em 7 dias","A vencer")))</f>
        <v/>
      </c>
    </row>
    <row r="1374">
      <c r="B1374" s="51" t="n"/>
      <c r="C1374" s="52" t="n"/>
      <c r="D1374" s="52" t="n"/>
      <c r="E1374" s="52" t="n"/>
      <c r="F1374" s="52" t="n"/>
      <c r="G1374" s="52" t="n"/>
      <c r="H1374" s="52" t="n"/>
      <c r="I1374" s="53" t="n"/>
      <c r="J1374" s="54">
        <f>IF(D1374="","",IFERROR(INDEX(CatTipo,MATCH(D1374,CatNome,0)),"?"))</f>
        <v/>
      </c>
      <c r="K1374" s="54">
        <f>IF(D1374="","",IFERROR(INDEX(CatGrupo,MATCH(D1374,CatNome,0)),"?"))</f>
        <v/>
      </c>
      <c r="L1374" s="55">
        <f>IF(J1374="Entrada",N(I1374),IF(J1374="Saída",-N(I1374),0))</f>
        <v/>
      </c>
      <c r="M1374" s="54">
        <f>IF(B1374="",0,IF(H1374="Previsto",IF(Visao="Realizado + previsto",1,0),1))</f>
        <v/>
      </c>
      <c r="N1374" s="54">
        <f>IF(OR(B1374="",H1374&lt;&gt;"Previsto"),"",IF(B1374&lt;TODAY(),"Atrasado",IF(B1374&lt;=TODAY()+7,"Vence em 7 dias","A vencer")))</f>
        <v/>
      </c>
    </row>
    <row r="1375">
      <c r="B1375" s="51" t="n"/>
      <c r="C1375" s="52" t="n"/>
      <c r="D1375" s="52" t="n"/>
      <c r="E1375" s="52" t="n"/>
      <c r="F1375" s="52" t="n"/>
      <c r="G1375" s="52" t="n"/>
      <c r="H1375" s="52" t="n"/>
      <c r="I1375" s="53" t="n"/>
      <c r="J1375" s="54">
        <f>IF(D1375="","",IFERROR(INDEX(CatTipo,MATCH(D1375,CatNome,0)),"?"))</f>
        <v/>
      </c>
      <c r="K1375" s="54">
        <f>IF(D1375="","",IFERROR(INDEX(CatGrupo,MATCH(D1375,CatNome,0)),"?"))</f>
        <v/>
      </c>
      <c r="L1375" s="55">
        <f>IF(J1375="Entrada",N(I1375),IF(J1375="Saída",-N(I1375),0))</f>
        <v/>
      </c>
      <c r="M1375" s="54">
        <f>IF(B1375="",0,IF(H1375="Previsto",IF(Visao="Realizado + previsto",1,0),1))</f>
        <v/>
      </c>
      <c r="N1375" s="54">
        <f>IF(OR(B1375="",H1375&lt;&gt;"Previsto"),"",IF(B1375&lt;TODAY(),"Atrasado",IF(B1375&lt;=TODAY()+7,"Vence em 7 dias","A vencer")))</f>
        <v/>
      </c>
    </row>
    <row r="1376">
      <c r="B1376" s="51" t="n"/>
      <c r="C1376" s="52" t="n"/>
      <c r="D1376" s="52" t="n"/>
      <c r="E1376" s="52" t="n"/>
      <c r="F1376" s="52" t="n"/>
      <c r="G1376" s="52" t="n"/>
      <c r="H1376" s="52" t="n"/>
      <c r="I1376" s="53" t="n"/>
      <c r="J1376" s="54">
        <f>IF(D1376="","",IFERROR(INDEX(CatTipo,MATCH(D1376,CatNome,0)),"?"))</f>
        <v/>
      </c>
      <c r="K1376" s="54">
        <f>IF(D1376="","",IFERROR(INDEX(CatGrupo,MATCH(D1376,CatNome,0)),"?"))</f>
        <v/>
      </c>
      <c r="L1376" s="55">
        <f>IF(J1376="Entrada",N(I1376),IF(J1376="Saída",-N(I1376),0))</f>
        <v/>
      </c>
      <c r="M1376" s="54">
        <f>IF(B1376="",0,IF(H1376="Previsto",IF(Visao="Realizado + previsto",1,0),1))</f>
        <v/>
      </c>
      <c r="N1376" s="54">
        <f>IF(OR(B1376="",H1376&lt;&gt;"Previsto"),"",IF(B1376&lt;TODAY(),"Atrasado",IF(B1376&lt;=TODAY()+7,"Vence em 7 dias","A vencer")))</f>
        <v/>
      </c>
    </row>
    <row r="1377">
      <c r="B1377" s="51" t="n"/>
      <c r="C1377" s="52" t="n"/>
      <c r="D1377" s="52" t="n"/>
      <c r="E1377" s="52" t="n"/>
      <c r="F1377" s="52" t="n"/>
      <c r="G1377" s="52" t="n"/>
      <c r="H1377" s="52" t="n"/>
      <c r="I1377" s="53" t="n"/>
      <c r="J1377" s="54">
        <f>IF(D1377="","",IFERROR(INDEX(CatTipo,MATCH(D1377,CatNome,0)),"?"))</f>
        <v/>
      </c>
      <c r="K1377" s="54">
        <f>IF(D1377="","",IFERROR(INDEX(CatGrupo,MATCH(D1377,CatNome,0)),"?"))</f>
        <v/>
      </c>
      <c r="L1377" s="55">
        <f>IF(J1377="Entrada",N(I1377),IF(J1377="Saída",-N(I1377),0))</f>
        <v/>
      </c>
      <c r="M1377" s="54">
        <f>IF(B1377="",0,IF(H1377="Previsto",IF(Visao="Realizado + previsto",1,0),1))</f>
        <v/>
      </c>
      <c r="N1377" s="54">
        <f>IF(OR(B1377="",H1377&lt;&gt;"Previsto"),"",IF(B1377&lt;TODAY(),"Atrasado",IF(B1377&lt;=TODAY()+7,"Vence em 7 dias","A vencer")))</f>
        <v/>
      </c>
    </row>
    <row r="1378">
      <c r="B1378" s="51" t="n"/>
      <c r="C1378" s="52" t="n"/>
      <c r="D1378" s="52" t="n"/>
      <c r="E1378" s="52" t="n"/>
      <c r="F1378" s="52" t="n"/>
      <c r="G1378" s="52" t="n"/>
      <c r="H1378" s="52" t="n"/>
      <c r="I1378" s="53" t="n"/>
      <c r="J1378" s="54">
        <f>IF(D1378="","",IFERROR(INDEX(CatTipo,MATCH(D1378,CatNome,0)),"?"))</f>
        <v/>
      </c>
      <c r="K1378" s="54">
        <f>IF(D1378="","",IFERROR(INDEX(CatGrupo,MATCH(D1378,CatNome,0)),"?"))</f>
        <v/>
      </c>
      <c r="L1378" s="55">
        <f>IF(J1378="Entrada",N(I1378),IF(J1378="Saída",-N(I1378),0))</f>
        <v/>
      </c>
      <c r="M1378" s="54">
        <f>IF(B1378="",0,IF(H1378="Previsto",IF(Visao="Realizado + previsto",1,0),1))</f>
        <v/>
      </c>
      <c r="N1378" s="54">
        <f>IF(OR(B1378="",H1378&lt;&gt;"Previsto"),"",IF(B1378&lt;TODAY(),"Atrasado",IF(B1378&lt;=TODAY()+7,"Vence em 7 dias","A vencer")))</f>
        <v/>
      </c>
    </row>
    <row r="1379">
      <c r="B1379" s="51" t="n"/>
      <c r="C1379" s="52" t="n"/>
      <c r="D1379" s="52" t="n"/>
      <c r="E1379" s="52" t="n"/>
      <c r="F1379" s="52" t="n"/>
      <c r="G1379" s="52" t="n"/>
      <c r="H1379" s="52" t="n"/>
      <c r="I1379" s="53" t="n"/>
      <c r="J1379" s="54">
        <f>IF(D1379="","",IFERROR(INDEX(CatTipo,MATCH(D1379,CatNome,0)),"?"))</f>
        <v/>
      </c>
      <c r="K1379" s="54">
        <f>IF(D1379="","",IFERROR(INDEX(CatGrupo,MATCH(D1379,CatNome,0)),"?"))</f>
        <v/>
      </c>
      <c r="L1379" s="55">
        <f>IF(J1379="Entrada",N(I1379),IF(J1379="Saída",-N(I1379),0))</f>
        <v/>
      </c>
      <c r="M1379" s="54">
        <f>IF(B1379="",0,IF(H1379="Previsto",IF(Visao="Realizado + previsto",1,0),1))</f>
        <v/>
      </c>
      <c r="N1379" s="54">
        <f>IF(OR(B1379="",H1379&lt;&gt;"Previsto"),"",IF(B1379&lt;TODAY(),"Atrasado",IF(B1379&lt;=TODAY()+7,"Vence em 7 dias","A vencer")))</f>
        <v/>
      </c>
    </row>
    <row r="1380">
      <c r="B1380" s="51" t="n"/>
      <c r="C1380" s="52" t="n"/>
      <c r="D1380" s="52" t="n"/>
      <c r="E1380" s="52" t="n"/>
      <c r="F1380" s="52" t="n"/>
      <c r="G1380" s="52" t="n"/>
      <c r="H1380" s="52" t="n"/>
      <c r="I1380" s="53" t="n"/>
      <c r="J1380" s="54">
        <f>IF(D1380="","",IFERROR(INDEX(CatTipo,MATCH(D1380,CatNome,0)),"?"))</f>
        <v/>
      </c>
      <c r="K1380" s="54">
        <f>IF(D1380="","",IFERROR(INDEX(CatGrupo,MATCH(D1380,CatNome,0)),"?"))</f>
        <v/>
      </c>
      <c r="L1380" s="55">
        <f>IF(J1380="Entrada",N(I1380),IF(J1380="Saída",-N(I1380),0))</f>
        <v/>
      </c>
      <c r="M1380" s="54">
        <f>IF(B1380="",0,IF(H1380="Previsto",IF(Visao="Realizado + previsto",1,0),1))</f>
        <v/>
      </c>
      <c r="N1380" s="54">
        <f>IF(OR(B1380="",H1380&lt;&gt;"Previsto"),"",IF(B1380&lt;TODAY(),"Atrasado",IF(B1380&lt;=TODAY()+7,"Vence em 7 dias","A vencer")))</f>
        <v/>
      </c>
    </row>
    <row r="1381">
      <c r="B1381" s="51" t="n"/>
      <c r="C1381" s="52" t="n"/>
      <c r="D1381" s="52" t="n"/>
      <c r="E1381" s="52" t="n"/>
      <c r="F1381" s="52" t="n"/>
      <c r="G1381" s="52" t="n"/>
      <c r="H1381" s="52" t="n"/>
      <c r="I1381" s="53" t="n"/>
      <c r="J1381" s="54">
        <f>IF(D1381="","",IFERROR(INDEX(CatTipo,MATCH(D1381,CatNome,0)),"?"))</f>
        <v/>
      </c>
      <c r="K1381" s="54">
        <f>IF(D1381="","",IFERROR(INDEX(CatGrupo,MATCH(D1381,CatNome,0)),"?"))</f>
        <v/>
      </c>
      <c r="L1381" s="55">
        <f>IF(J1381="Entrada",N(I1381),IF(J1381="Saída",-N(I1381),0))</f>
        <v/>
      </c>
      <c r="M1381" s="54">
        <f>IF(B1381="",0,IF(H1381="Previsto",IF(Visao="Realizado + previsto",1,0),1))</f>
        <v/>
      </c>
      <c r="N1381" s="54">
        <f>IF(OR(B1381="",H1381&lt;&gt;"Previsto"),"",IF(B1381&lt;TODAY(),"Atrasado",IF(B1381&lt;=TODAY()+7,"Vence em 7 dias","A vencer")))</f>
        <v/>
      </c>
    </row>
    <row r="1382">
      <c r="B1382" s="51" t="n"/>
      <c r="C1382" s="52" t="n"/>
      <c r="D1382" s="52" t="n"/>
      <c r="E1382" s="52" t="n"/>
      <c r="F1382" s="52" t="n"/>
      <c r="G1382" s="52" t="n"/>
      <c r="H1382" s="52" t="n"/>
      <c r="I1382" s="53" t="n"/>
      <c r="J1382" s="54">
        <f>IF(D1382="","",IFERROR(INDEX(CatTipo,MATCH(D1382,CatNome,0)),"?"))</f>
        <v/>
      </c>
      <c r="K1382" s="54">
        <f>IF(D1382="","",IFERROR(INDEX(CatGrupo,MATCH(D1382,CatNome,0)),"?"))</f>
        <v/>
      </c>
      <c r="L1382" s="55">
        <f>IF(J1382="Entrada",N(I1382),IF(J1382="Saída",-N(I1382),0))</f>
        <v/>
      </c>
      <c r="M1382" s="54">
        <f>IF(B1382="",0,IF(H1382="Previsto",IF(Visao="Realizado + previsto",1,0),1))</f>
        <v/>
      </c>
      <c r="N1382" s="54">
        <f>IF(OR(B1382="",H1382&lt;&gt;"Previsto"),"",IF(B1382&lt;TODAY(),"Atrasado",IF(B1382&lt;=TODAY()+7,"Vence em 7 dias","A vencer")))</f>
        <v/>
      </c>
    </row>
    <row r="1383">
      <c r="B1383" s="51" t="n"/>
      <c r="C1383" s="52" t="n"/>
      <c r="D1383" s="52" t="n"/>
      <c r="E1383" s="52" t="n"/>
      <c r="F1383" s="52" t="n"/>
      <c r="G1383" s="52" t="n"/>
      <c r="H1383" s="52" t="n"/>
      <c r="I1383" s="53" t="n"/>
      <c r="J1383" s="54">
        <f>IF(D1383="","",IFERROR(INDEX(CatTipo,MATCH(D1383,CatNome,0)),"?"))</f>
        <v/>
      </c>
      <c r="K1383" s="54">
        <f>IF(D1383="","",IFERROR(INDEX(CatGrupo,MATCH(D1383,CatNome,0)),"?"))</f>
        <v/>
      </c>
      <c r="L1383" s="55">
        <f>IF(J1383="Entrada",N(I1383),IF(J1383="Saída",-N(I1383),0))</f>
        <v/>
      </c>
      <c r="M1383" s="54">
        <f>IF(B1383="",0,IF(H1383="Previsto",IF(Visao="Realizado + previsto",1,0),1))</f>
        <v/>
      </c>
      <c r="N1383" s="54">
        <f>IF(OR(B1383="",H1383&lt;&gt;"Previsto"),"",IF(B1383&lt;TODAY(),"Atrasado",IF(B1383&lt;=TODAY()+7,"Vence em 7 dias","A vencer")))</f>
        <v/>
      </c>
    </row>
    <row r="1384">
      <c r="B1384" s="51" t="n"/>
      <c r="C1384" s="52" t="n"/>
      <c r="D1384" s="52" t="n"/>
      <c r="E1384" s="52" t="n"/>
      <c r="F1384" s="52" t="n"/>
      <c r="G1384" s="52" t="n"/>
      <c r="H1384" s="52" t="n"/>
      <c r="I1384" s="53" t="n"/>
      <c r="J1384" s="54">
        <f>IF(D1384="","",IFERROR(INDEX(CatTipo,MATCH(D1384,CatNome,0)),"?"))</f>
        <v/>
      </c>
      <c r="K1384" s="54">
        <f>IF(D1384="","",IFERROR(INDEX(CatGrupo,MATCH(D1384,CatNome,0)),"?"))</f>
        <v/>
      </c>
      <c r="L1384" s="55">
        <f>IF(J1384="Entrada",N(I1384),IF(J1384="Saída",-N(I1384),0))</f>
        <v/>
      </c>
      <c r="M1384" s="54">
        <f>IF(B1384="",0,IF(H1384="Previsto",IF(Visao="Realizado + previsto",1,0),1))</f>
        <v/>
      </c>
      <c r="N1384" s="54">
        <f>IF(OR(B1384="",H1384&lt;&gt;"Previsto"),"",IF(B1384&lt;TODAY(),"Atrasado",IF(B1384&lt;=TODAY()+7,"Vence em 7 dias","A vencer")))</f>
        <v/>
      </c>
    </row>
    <row r="1385">
      <c r="B1385" s="51" t="n"/>
      <c r="C1385" s="52" t="n"/>
      <c r="D1385" s="52" t="n"/>
      <c r="E1385" s="52" t="n"/>
      <c r="F1385" s="52" t="n"/>
      <c r="G1385" s="52" t="n"/>
      <c r="H1385" s="52" t="n"/>
      <c r="I1385" s="53" t="n"/>
      <c r="J1385" s="54">
        <f>IF(D1385="","",IFERROR(INDEX(CatTipo,MATCH(D1385,CatNome,0)),"?"))</f>
        <v/>
      </c>
      <c r="K1385" s="54">
        <f>IF(D1385="","",IFERROR(INDEX(CatGrupo,MATCH(D1385,CatNome,0)),"?"))</f>
        <v/>
      </c>
      <c r="L1385" s="55">
        <f>IF(J1385="Entrada",N(I1385),IF(J1385="Saída",-N(I1385),0))</f>
        <v/>
      </c>
      <c r="M1385" s="54">
        <f>IF(B1385="",0,IF(H1385="Previsto",IF(Visao="Realizado + previsto",1,0),1))</f>
        <v/>
      </c>
      <c r="N1385" s="54">
        <f>IF(OR(B1385="",H1385&lt;&gt;"Previsto"),"",IF(B1385&lt;TODAY(),"Atrasado",IF(B1385&lt;=TODAY()+7,"Vence em 7 dias","A vencer")))</f>
        <v/>
      </c>
    </row>
    <row r="1386">
      <c r="B1386" s="51" t="n"/>
      <c r="C1386" s="52" t="n"/>
      <c r="D1386" s="52" t="n"/>
      <c r="E1386" s="52" t="n"/>
      <c r="F1386" s="52" t="n"/>
      <c r="G1386" s="52" t="n"/>
      <c r="H1386" s="52" t="n"/>
      <c r="I1386" s="53" t="n"/>
      <c r="J1386" s="54">
        <f>IF(D1386="","",IFERROR(INDEX(CatTipo,MATCH(D1386,CatNome,0)),"?"))</f>
        <v/>
      </c>
      <c r="K1386" s="54">
        <f>IF(D1386="","",IFERROR(INDEX(CatGrupo,MATCH(D1386,CatNome,0)),"?"))</f>
        <v/>
      </c>
      <c r="L1386" s="55">
        <f>IF(J1386="Entrada",N(I1386),IF(J1386="Saída",-N(I1386),0))</f>
        <v/>
      </c>
      <c r="M1386" s="54">
        <f>IF(B1386="",0,IF(H1386="Previsto",IF(Visao="Realizado + previsto",1,0),1))</f>
        <v/>
      </c>
      <c r="N1386" s="54">
        <f>IF(OR(B1386="",H1386&lt;&gt;"Previsto"),"",IF(B1386&lt;TODAY(),"Atrasado",IF(B1386&lt;=TODAY()+7,"Vence em 7 dias","A vencer")))</f>
        <v/>
      </c>
    </row>
    <row r="1387">
      <c r="B1387" s="51" t="n"/>
      <c r="C1387" s="52" t="n"/>
      <c r="D1387" s="52" t="n"/>
      <c r="E1387" s="52" t="n"/>
      <c r="F1387" s="52" t="n"/>
      <c r="G1387" s="52" t="n"/>
      <c r="H1387" s="52" t="n"/>
      <c r="I1387" s="53" t="n"/>
      <c r="J1387" s="54">
        <f>IF(D1387="","",IFERROR(INDEX(CatTipo,MATCH(D1387,CatNome,0)),"?"))</f>
        <v/>
      </c>
      <c r="K1387" s="54">
        <f>IF(D1387="","",IFERROR(INDEX(CatGrupo,MATCH(D1387,CatNome,0)),"?"))</f>
        <v/>
      </c>
      <c r="L1387" s="55">
        <f>IF(J1387="Entrada",N(I1387),IF(J1387="Saída",-N(I1387),0))</f>
        <v/>
      </c>
      <c r="M1387" s="54">
        <f>IF(B1387="",0,IF(H1387="Previsto",IF(Visao="Realizado + previsto",1,0),1))</f>
        <v/>
      </c>
      <c r="N1387" s="54">
        <f>IF(OR(B1387="",H1387&lt;&gt;"Previsto"),"",IF(B1387&lt;TODAY(),"Atrasado",IF(B1387&lt;=TODAY()+7,"Vence em 7 dias","A vencer")))</f>
        <v/>
      </c>
    </row>
    <row r="1388">
      <c r="B1388" s="51" t="n"/>
      <c r="C1388" s="52" t="n"/>
      <c r="D1388" s="52" t="n"/>
      <c r="E1388" s="52" t="n"/>
      <c r="F1388" s="52" t="n"/>
      <c r="G1388" s="52" t="n"/>
      <c r="H1388" s="52" t="n"/>
      <c r="I1388" s="53" t="n"/>
      <c r="J1388" s="54">
        <f>IF(D1388="","",IFERROR(INDEX(CatTipo,MATCH(D1388,CatNome,0)),"?"))</f>
        <v/>
      </c>
      <c r="K1388" s="54">
        <f>IF(D1388="","",IFERROR(INDEX(CatGrupo,MATCH(D1388,CatNome,0)),"?"))</f>
        <v/>
      </c>
      <c r="L1388" s="55">
        <f>IF(J1388="Entrada",N(I1388),IF(J1388="Saída",-N(I1388),0))</f>
        <v/>
      </c>
      <c r="M1388" s="54">
        <f>IF(B1388="",0,IF(H1388="Previsto",IF(Visao="Realizado + previsto",1,0),1))</f>
        <v/>
      </c>
      <c r="N1388" s="54">
        <f>IF(OR(B1388="",H1388&lt;&gt;"Previsto"),"",IF(B1388&lt;TODAY(),"Atrasado",IF(B1388&lt;=TODAY()+7,"Vence em 7 dias","A vencer")))</f>
        <v/>
      </c>
    </row>
    <row r="1389">
      <c r="B1389" s="51" t="n"/>
      <c r="C1389" s="52" t="n"/>
      <c r="D1389" s="52" t="n"/>
      <c r="E1389" s="52" t="n"/>
      <c r="F1389" s="52" t="n"/>
      <c r="G1389" s="52" t="n"/>
      <c r="H1389" s="52" t="n"/>
      <c r="I1389" s="53" t="n"/>
      <c r="J1389" s="54">
        <f>IF(D1389="","",IFERROR(INDEX(CatTipo,MATCH(D1389,CatNome,0)),"?"))</f>
        <v/>
      </c>
      <c r="K1389" s="54">
        <f>IF(D1389="","",IFERROR(INDEX(CatGrupo,MATCH(D1389,CatNome,0)),"?"))</f>
        <v/>
      </c>
      <c r="L1389" s="55">
        <f>IF(J1389="Entrada",N(I1389),IF(J1389="Saída",-N(I1389),0))</f>
        <v/>
      </c>
      <c r="M1389" s="54">
        <f>IF(B1389="",0,IF(H1389="Previsto",IF(Visao="Realizado + previsto",1,0),1))</f>
        <v/>
      </c>
      <c r="N1389" s="54">
        <f>IF(OR(B1389="",H1389&lt;&gt;"Previsto"),"",IF(B1389&lt;TODAY(),"Atrasado",IF(B1389&lt;=TODAY()+7,"Vence em 7 dias","A vencer")))</f>
        <v/>
      </c>
    </row>
    <row r="1390">
      <c r="B1390" s="51" t="n"/>
      <c r="C1390" s="52" t="n"/>
      <c r="D1390" s="52" t="n"/>
      <c r="E1390" s="52" t="n"/>
      <c r="F1390" s="52" t="n"/>
      <c r="G1390" s="52" t="n"/>
      <c r="H1390" s="52" t="n"/>
      <c r="I1390" s="53" t="n"/>
      <c r="J1390" s="54">
        <f>IF(D1390="","",IFERROR(INDEX(CatTipo,MATCH(D1390,CatNome,0)),"?"))</f>
        <v/>
      </c>
      <c r="K1390" s="54">
        <f>IF(D1390="","",IFERROR(INDEX(CatGrupo,MATCH(D1390,CatNome,0)),"?"))</f>
        <v/>
      </c>
      <c r="L1390" s="55">
        <f>IF(J1390="Entrada",N(I1390),IF(J1390="Saída",-N(I1390),0))</f>
        <v/>
      </c>
      <c r="M1390" s="54">
        <f>IF(B1390="",0,IF(H1390="Previsto",IF(Visao="Realizado + previsto",1,0),1))</f>
        <v/>
      </c>
      <c r="N1390" s="54">
        <f>IF(OR(B1390="",H1390&lt;&gt;"Previsto"),"",IF(B1390&lt;TODAY(),"Atrasado",IF(B1390&lt;=TODAY()+7,"Vence em 7 dias","A vencer")))</f>
        <v/>
      </c>
    </row>
    <row r="1391">
      <c r="B1391" s="51" t="n"/>
      <c r="C1391" s="52" t="n"/>
      <c r="D1391" s="52" t="n"/>
      <c r="E1391" s="52" t="n"/>
      <c r="F1391" s="52" t="n"/>
      <c r="G1391" s="52" t="n"/>
      <c r="H1391" s="52" t="n"/>
      <c r="I1391" s="53" t="n"/>
      <c r="J1391" s="54">
        <f>IF(D1391="","",IFERROR(INDEX(CatTipo,MATCH(D1391,CatNome,0)),"?"))</f>
        <v/>
      </c>
      <c r="K1391" s="54">
        <f>IF(D1391="","",IFERROR(INDEX(CatGrupo,MATCH(D1391,CatNome,0)),"?"))</f>
        <v/>
      </c>
      <c r="L1391" s="55">
        <f>IF(J1391="Entrada",N(I1391),IF(J1391="Saída",-N(I1391),0))</f>
        <v/>
      </c>
      <c r="M1391" s="54">
        <f>IF(B1391="",0,IF(H1391="Previsto",IF(Visao="Realizado + previsto",1,0),1))</f>
        <v/>
      </c>
      <c r="N1391" s="54">
        <f>IF(OR(B1391="",H1391&lt;&gt;"Previsto"),"",IF(B1391&lt;TODAY(),"Atrasado",IF(B1391&lt;=TODAY()+7,"Vence em 7 dias","A vencer")))</f>
        <v/>
      </c>
    </row>
    <row r="1392">
      <c r="B1392" s="51" t="n"/>
      <c r="C1392" s="52" t="n"/>
      <c r="D1392" s="52" t="n"/>
      <c r="E1392" s="52" t="n"/>
      <c r="F1392" s="52" t="n"/>
      <c r="G1392" s="52" t="n"/>
      <c r="H1392" s="52" t="n"/>
      <c r="I1392" s="53" t="n"/>
      <c r="J1392" s="54">
        <f>IF(D1392="","",IFERROR(INDEX(CatTipo,MATCH(D1392,CatNome,0)),"?"))</f>
        <v/>
      </c>
      <c r="K1392" s="54">
        <f>IF(D1392="","",IFERROR(INDEX(CatGrupo,MATCH(D1392,CatNome,0)),"?"))</f>
        <v/>
      </c>
      <c r="L1392" s="55">
        <f>IF(J1392="Entrada",N(I1392),IF(J1392="Saída",-N(I1392),0))</f>
        <v/>
      </c>
      <c r="M1392" s="54">
        <f>IF(B1392="",0,IF(H1392="Previsto",IF(Visao="Realizado + previsto",1,0),1))</f>
        <v/>
      </c>
      <c r="N1392" s="54">
        <f>IF(OR(B1392="",H1392&lt;&gt;"Previsto"),"",IF(B1392&lt;TODAY(),"Atrasado",IF(B1392&lt;=TODAY()+7,"Vence em 7 dias","A vencer")))</f>
        <v/>
      </c>
    </row>
    <row r="1393">
      <c r="B1393" s="51" t="n"/>
      <c r="C1393" s="52" t="n"/>
      <c r="D1393" s="52" t="n"/>
      <c r="E1393" s="52" t="n"/>
      <c r="F1393" s="52" t="n"/>
      <c r="G1393" s="52" t="n"/>
      <c r="H1393" s="52" t="n"/>
      <c r="I1393" s="53" t="n"/>
      <c r="J1393" s="54">
        <f>IF(D1393="","",IFERROR(INDEX(CatTipo,MATCH(D1393,CatNome,0)),"?"))</f>
        <v/>
      </c>
      <c r="K1393" s="54">
        <f>IF(D1393="","",IFERROR(INDEX(CatGrupo,MATCH(D1393,CatNome,0)),"?"))</f>
        <v/>
      </c>
      <c r="L1393" s="55">
        <f>IF(J1393="Entrada",N(I1393),IF(J1393="Saída",-N(I1393),0))</f>
        <v/>
      </c>
      <c r="M1393" s="54">
        <f>IF(B1393="",0,IF(H1393="Previsto",IF(Visao="Realizado + previsto",1,0),1))</f>
        <v/>
      </c>
      <c r="N1393" s="54">
        <f>IF(OR(B1393="",H1393&lt;&gt;"Previsto"),"",IF(B1393&lt;TODAY(),"Atrasado",IF(B1393&lt;=TODAY()+7,"Vence em 7 dias","A vencer")))</f>
        <v/>
      </c>
    </row>
    <row r="1394">
      <c r="B1394" s="51" t="n"/>
      <c r="C1394" s="52" t="n"/>
      <c r="D1394" s="52" t="n"/>
      <c r="E1394" s="52" t="n"/>
      <c r="F1394" s="52" t="n"/>
      <c r="G1394" s="52" t="n"/>
      <c r="H1394" s="52" t="n"/>
      <c r="I1394" s="53" t="n"/>
      <c r="J1394" s="54">
        <f>IF(D1394="","",IFERROR(INDEX(CatTipo,MATCH(D1394,CatNome,0)),"?"))</f>
        <v/>
      </c>
      <c r="K1394" s="54">
        <f>IF(D1394="","",IFERROR(INDEX(CatGrupo,MATCH(D1394,CatNome,0)),"?"))</f>
        <v/>
      </c>
      <c r="L1394" s="55">
        <f>IF(J1394="Entrada",N(I1394),IF(J1394="Saída",-N(I1394),0))</f>
        <v/>
      </c>
      <c r="M1394" s="54">
        <f>IF(B1394="",0,IF(H1394="Previsto",IF(Visao="Realizado + previsto",1,0),1))</f>
        <v/>
      </c>
      <c r="N1394" s="54">
        <f>IF(OR(B1394="",H1394&lt;&gt;"Previsto"),"",IF(B1394&lt;TODAY(),"Atrasado",IF(B1394&lt;=TODAY()+7,"Vence em 7 dias","A vencer")))</f>
        <v/>
      </c>
    </row>
    <row r="1395">
      <c r="B1395" s="51" t="n"/>
      <c r="C1395" s="52" t="n"/>
      <c r="D1395" s="52" t="n"/>
      <c r="E1395" s="52" t="n"/>
      <c r="F1395" s="52" t="n"/>
      <c r="G1395" s="52" t="n"/>
      <c r="H1395" s="52" t="n"/>
      <c r="I1395" s="53" t="n"/>
      <c r="J1395" s="54">
        <f>IF(D1395="","",IFERROR(INDEX(CatTipo,MATCH(D1395,CatNome,0)),"?"))</f>
        <v/>
      </c>
      <c r="K1395" s="54">
        <f>IF(D1395="","",IFERROR(INDEX(CatGrupo,MATCH(D1395,CatNome,0)),"?"))</f>
        <v/>
      </c>
      <c r="L1395" s="55">
        <f>IF(J1395="Entrada",N(I1395),IF(J1395="Saída",-N(I1395),0))</f>
        <v/>
      </c>
      <c r="M1395" s="54">
        <f>IF(B1395="",0,IF(H1395="Previsto",IF(Visao="Realizado + previsto",1,0),1))</f>
        <v/>
      </c>
      <c r="N1395" s="54">
        <f>IF(OR(B1395="",H1395&lt;&gt;"Previsto"),"",IF(B1395&lt;TODAY(),"Atrasado",IF(B1395&lt;=TODAY()+7,"Vence em 7 dias","A vencer")))</f>
        <v/>
      </c>
    </row>
    <row r="1396">
      <c r="B1396" s="51" t="n"/>
      <c r="C1396" s="52" t="n"/>
      <c r="D1396" s="52" t="n"/>
      <c r="E1396" s="52" t="n"/>
      <c r="F1396" s="52" t="n"/>
      <c r="G1396" s="52" t="n"/>
      <c r="H1396" s="52" t="n"/>
      <c r="I1396" s="53" t="n"/>
      <c r="J1396" s="54">
        <f>IF(D1396="","",IFERROR(INDEX(CatTipo,MATCH(D1396,CatNome,0)),"?"))</f>
        <v/>
      </c>
      <c r="K1396" s="54">
        <f>IF(D1396="","",IFERROR(INDEX(CatGrupo,MATCH(D1396,CatNome,0)),"?"))</f>
        <v/>
      </c>
      <c r="L1396" s="55">
        <f>IF(J1396="Entrada",N(I1396),IF(J1396="Saída",-N(I1396),0))</f>
        <v/>
      </c>
      <c r="M1396" s="54">
        <f>IF(B1396="",0,IF(H1396="Previsto",IF(Visao="Realizado + previsto",1,0),1))</f>
        <v/>
      </c>
      <c r="N1396" s="54">
        <f>IF(OR(B1396="",H1396&lt;&gt;"Previsto"),"",IF(B1396&lt;TODAY(),"Atrasado",IF(B1396&lt;=TODAY()+7,"Vence em 7 dias","A vencer")))</f>
        <v/>
      </c>
    </row>
    <row r="1397">
      <c r="B1397" s="51" t="n"/>
      <c r="C1397" s="52" t="n"/>
      <c r="D1397" s="52" t="n"/>
      <c r="E1397" s="52" t="n"/>
      <c r="F1397" s="52" t="n"/>
      <c r="G1397" s="52" t="n"/>
      <c r="H1397" s="52" t="n"/>
      <c r="I1397" s="53" t="n"/>
      <c r="J1397" s="54">
        <f>IF(D1397="","",IFERROR(INDEX(CatTipo,MATCH(D1397,CatNome,0)),"?"))</f>
        <v/>
      </c>
      <c r="K1397" s="54">
        <f>IF(D1397="","",IFERROR(INDEX(CatGrupo,MATCH(D1397,CatNome,0)),"?"))</f>
        <v/>
      </c>
      <c r="L1397" s="55">
        <f>IF(J1397="Entrada",N(I1397),IF(J1397="Saída",-N(I1397),0))</f>
        <v/>
      </c>
      <c r="M1397" s="54">
        <f>IF(B1397="",0,IF(H1397="Previsto",IF(Visao="Realizado + previsto",1,0),1))</f>
        <v/>
      </c>
      <c r="N1397" s="54">
        <f>IF(OR(B1397="",H1397&lt;&gt;"Previsto"),"",IF(B1397&lt;TODAY(),"Atrasado",IF(B1397&lt;=TODAY()+7,"Vence em 7 dias","A vencer")))</f>
        <v/>
      </c>
    </row>
    <row r="1398">
      <c r="B1398" s="51" t="n"/>
      <c r="C1398" s="52" t="n"/>
      <c r="D1398" s="52" t="n"/>
      <c r="E1398" s="52" t="n"/>
      <c r="F1398" s="52" t="n"/>
      <c r="G1398" s="52" t="n"/>
      <c r="H1398" s="52" t="n"/>
      <c r="I1398" s="53" t="n"/>
      <c r="J1398" s="54">
        <f>IF(D1398="","",IFERROR(INDEX(CatTipo,MATCH(D1398,CatNome,0)),"?"))</f>
        <v/>
      </c>
      <c r="K1398" s="54">
        <f>IF(D1398="","",IFERROR(INDEX(CatGrupo,MATCH(D1398,CatNome,0)),"?"))</f>
        <v/>
      </c>
      <c r="L1398" s="55">
        <f>IF(J1398="Entrada",N(I1398),IF(J1398="Saída",-N(I1398),0))</f>
        <v/>
      </c>
      <c r="M1398" s="54">
        <f>IF(B1398="",0,IF(H1398="Previsto",IF(Visao="Realizado + previsto",1,0),1))</f>
        <v/>
      </c>
      <c r="N1398" s="54">
        <f>IF(OR(B1398="",H1398&lt;&gt;"Previsto"),"",IF(B1398&lt;TODAY(),"Atrasado",IF(B1398&lt;=TODAY()+7,"Vence em 7 dias","A vencer")))</f>
        <v/>
      </c>
    </row>
    <row r="1399">
      <c r="B1399" s="51" t="n"/>
      <c r="C1399" s="52" t="n"/>
      <c r="D1399" s="52" t="n"/>
      <c r="E1399" s="52" t="n"/>
      <c r="F1399" s="52" t="n"/>
      <c r="G1399" s="52" t="n"/>
      <c r="H1399" s="52" t="n"/>
      <c r="I1399" s="53" t="n"/>
      <c r="J1399" s="54">
        <f>IF(D1399="","",IFERROR(INDEX(CatTipo,MATCH(D1399,CatNome,0)),"?"))</f>
        <v/>
      </c>
      <c r="K1399" s="54">
        <f>IF(D1399="","",IFERROR(INDEX(CatGrupo,MATCH(D1399,CatNome,0)),"?"))</f>
        <v/>
      </c>
      <c r="L1399" s="55">
        <f>IF(J1399="Entrada",N(I1399),IF(J1399="Saída",-N(I1399),0))</f>
        <v/>
      </c>
      <c r="M1399" s="54">
        <f>IF(B1399="",0,IF(H1399="Previsto",IF(Visao="Realizado + previsto",1,0),1))</f>
        <v/>
      </c>
      <c r="N1399" s="54">
        <f>IF(OR(B1399="",H1399&lt;&gt;"Previsto"),"",IF(B1399&lt;TODAY(),"Atrasado",IF(B1399&lt;=TODAY()+7,"Vence em 7 dias","A vencer")))</f>
        <v/>
      </c>
    </row>
    <row r="1400">
      <c r="B1400" s="51" t="n"/>
      <c r="C1400" s="52" t="n"/>
      <c r="D1400" s="52" t="n"/>
      <c r="E1400" s="52" t="n"/>
      <c r="F1400" s="52" t="n"/>
      <c r="G1400" s="52" t="n"/>
      <c r="H1400" s="52" t="n"/>
      <c r="I1400" s="53" t="n"/>
      <c r="J1400" s="54">
        <f>IF(D1400="","",IFERROR(INDEX(CatTipo,MATCH(D1400,CatNome,0)),"?"))</f>
        <v/>
      </c>
      <c r="K1400" s="54">
        <f>IF(D1400="","",IFERROR(INDEX(CatGrupo,MATCH(D1400,CatNome,0)),"?"))</f>
        <v/>
      </c>
      <c r="L1400" s="55">
        <f>IF(J1400="Entrada",N(I1400),IF(J1400="Saída",-N(I1400),0))</f>
        <v/>
      </c>
      <c r="M1400" s="54">
        <f>IF(B1400="",0,IF(H1400="Previsto",IF(Visao="Realizado + previsto",1,0),1))</f>
        <v/>
      </c>
      <c r="N1400" s="54">
        <f>IF(OR(B1400="",H1400&lt;&gt;"Previsto"),"",IF(B1400&lt;TODAY(),"Atrasado",IF(B1400&lt;=TODAY()+7,"Vence em 7 dias","A vencer")))</f>
        <v/>
      </c>
    </row>
    <row r="1401">
      <c r="B1401" s="51" t="n"/>
      <c r="C1401" s="52" t="n"/>
      <c r="D1401" s="52" t="n"/>
      <c r="E1401" s="52" t="n"/>
      <c r="F1401" s="52" t="n"/>
      <c r="G1401" s="52" t="n"/>
      <c r="H1401" s="52" t="n"/>
      <c r="I1401" s="53" t="n"/>
      <c r="J1401" s="54">
        <f>IF(D1401="","",IFERROR(INDEX(CatTipo,MATCH(D1401,CatNome,0)),"?"))</f>
        <v/>
      </c>
      <c r="K1401" s="54">
        <f>IF(D1401="","",IFERROR(INDEX(CatGrupo,MATCH(D1401,CatNome,0)),"?"))</f>
        <v/>
      </c>
      <c r="L1401" s="55">
        <f>IF(J1401="Entrada",N(I1401),IF(J1401="Saída",-N(I1401),0))</f>
        <v/>
      </c>
      <c r="M1401" s="54">
        <f>IF(B1401="",0,IF(H1401="Previsto",IF(Visao="Realizado + previsto",1,0),1))</f>
        <v/>
      </c>
      <c r="N1401" s="54">
        <f>IF(OR(B1401="",H1401&lt;&gt;"Previsto"),"",IF(B1401&lt;TODAY(),"Atrasado",IF(B1401&lt;=TODAY()+7,"Vence em 7 dias","A vencer")))</f>
        <v/>
      </c>
    </row>
    <row r="1402">
      <c r="B1402" s="51" t="n"/>
      <c r="C1402" s="52" t="n"/>
      <c r="D1402" s="52" t="n"/>
      <c r="E1402" s="52" t="n"/>
      <c r="F1402" s="52" t="n"/>
      <c r="G1402" s="52" t="n"/>
      <c r="H1402" s="52" t="n"/>
      <c r="I1402" s="53" t="n"/>
      <c r="J1402" s="54">
        <f>IF(D1402="","",IFERROR(INDEX(CatTipo,MATCH(D1402,CatNome,0)),"?"))</f>
        <v/>
      </c>
      <c r="K1402" s="54">
        <f>IF(D1402="","",IFERROR(INDEX(CatGrupo,MATCH(D1402,CatNome,0)),"?"))</f>
        <v/>
      </c>
      <c r="L1402" s="55">
        <f>IF(J1402="Entrada",N(I1402),IF(J1402="Saída",-N(I1402),0))</f>
        <v/>
      </c>
      <c r="M1402" s="54">
        <f>IF(B1402="",0,IF(H1402="Previsto",IF(Visao="Realizado + previsto",1,0),1))</f>
        <v/>
      </c>
      <c r="N1402" s="54">
        <f>IF(OR(B1402="",H1402&lt;&gt;"Previsto"),"",IF(B1402&lt;TODAY(),"Atrasado",IF(B1402&lt;=TODAY()+7,"Vence em 7 dias","A vencer")))</f>
        <v/>
      </c>
    </row>
    <row r="1403">
      <c r="B1403" s="51" t="n"/>
      <c r="C1403" s="52" t="n"/>
      <c r="D1403" s="52" t="n"/>
      <c r="E1403" s="52" t="n"/>
      <c r="F1403" s="52" t="n"/>
      <c r="G1403" s="52" t="n"/>
      <c r="H1403" s="52" t="n"/>
      <c r="I1403" s="53" t="n"/>
      <c r="J1403" s="54">
        <f>IF(D1403="","",IFERROR(INDEX(CatTipo,MATCH(D1403,CatNome,0)),"?"))</f>
        <v/>
      </c>
      <c r="K1403" s="54">
        <f>IF(D1403="","",IFERROR(INDEX(CatGrupo,MATCH(D1403,CatNome,0)),"?"))</f>
        <v/>
      </c>
      <c r="L1403" s="55">
        <f>IF(J1403="Entrada",N(I1403),IF(J1403="Saída",-N(I1403),0))</f>
        <v/>
      </c>
      <c r="M1403" s="54">
        <f>IF(B1403="",0,IF(H1403="Previsto",IF(Visao="Realizado + previsto",1,0),1))</f>
        <v/>
      </c>
      <c r="N1403" s="54">
        <f>IF(OR(B1403="",H1403&lt;&gt;"Previsto"),"",IF(B1403&lt;TODAY(),"Atrasado",IF(B1403&lt;=TODAY()+7,"Vence em 7 dias","A vencer")))</f>
        <v/>
      </c>
    </row>
    <row r="1404">
      <c r="B1404" s="51" t="n"/>
      <c r="C1404" s="52" t="n"/>
      <c r="D1404" s="52" t="n"/>
      <c r="E1404" s="52" t="n"/>
      <c r="F1404" s="52" t="n"/>
      <c r="G1404" s="52" t="n"/>
      <c r="H1404" s="52" t="n"/>
      <c r="I1404" s="53" t="n"/>
      <c r="J1404" s="54">
        <f>IF(D1404="","",IFERROR(INDEX(CatTipo,MATCH(D1404,CatNome,0)),"?"))</f>
        <v/>
      </c>
      <c r="K1404" s="54">
        <f>IF(D1404="","",IFERROR(INDEX(CatGrupo,MATCH(D1404,CatNome,0)),"?"))</f>
        <v/>
      </c>
      <c r="L1404" s="55">
        <f>IF(J1404="Entrada",N(I1404),IF(J1404="Saída",-N(I1404),0))</f>
        <v/>
      </c>
      <c r="M1404" s="54">
        <f>IF(B1404="",0,IF(H1404="Previsto",IF(Visao="Realizado + previsto",1,0),1))</f>
        <v/>
      </c>
      <c r="N1404" s="54">
        <f>IF(OR(B1404="",H1404&lt;&gt;"Previsto"),"",IF(B1404&lt;TODAY(),"Atrasado",IF(B1404&lt;=TODAY()+7,"Vence em 7 dias","A vencer")))</f>
        <v/>
      </c>
    </row>
    <row r="1405">
      <c r="B1405" s="51" t="n"/>
      <c r="C1405" s="52" t="n"/>
      <c r="D1405" s="52" t="n"/>
      <c r="E1405" s="52" t="n"/>
      <c r="F1405" s="52" t="n"/>
      <c r="G1405" s="52" t="n"/>
      <c r="H1405" s="52" t="n"/>
      <c r="I1405" s="53" t="n"/>
      <c r="J1405" s="54">
        <f>IF(D1405="","",IFERROR(INDEX(CatTipo,MATCH(D1405,CatNome,0)),"?"))</f>
        <v/>
      </c>
      <c r="K1405" s="54">
        <f>IF(D1405="","",IFERROR(INDEX(CatGrupo,MATCH(D1405,CatNome,0)),"?"))</f>
        <v/>
      </c>
      <c r="L1405" s="55">
        <f>IF(J1405="Entrada",N(I1405),IF(J1405="Saída",-N(I1405),0))</f>
        <v/>
      </c>
      <c r="M1405" s="54">
        <f>IF(B1405="",0,IF(H1405="Previsto",IF(Visao="Realizado + previsto",1,0),1))</f>
        <v/>
      </c>
      <c r="N1405" s="54">
        <f>IF(OR(B1405="",H1405&lt;&gt;"Previsto"),"",IF(B1405&lt;TODAY(),"Atrasado",IF(B1405&lt;=TODAY()+7,"Vence em 7 dias","A vencer")))</f>
        <v/>
      </c>
    </row>
    <row r="1406">
      <c r="B1406" s="51" t="n"/>
      <c r="C1406" s="52" t="n"/>
      <c r="D1406" s="52" t="n"/>
      <c r="E1406" s="52" t="n"/>
      <c r="F1406" s="52" t="n"/>
      <c r="G1406" s="52" t="n"/>
      <c r="H1406" s="52" t="n"/>
      <c r="I1406" s="53" t="n"/>
      <c r="J1406" s="54">
        <f>IF(D1406="","",IFERROR(INDEX(CatTipo,MATCH(D1406,CatNome,0)),"?"))</f>
        <v/>
      </c>
      <c r="K1406" s="54">
        <f>IF(D1406="","",IFERROR(INDEX(CatGrupo,MATCH(D1406,CatNome,0)),"?"))</f>
        <v/>
      </c>
      <c r="L1406" s="55">
        <f>IF(J1406="Entrada",N(I1406),IF(J1406="Saída",-N(I1406),0))</f>
        <v/>
      </c>
      <c r="M1406" s="54">
        <f>IF(B1406="",0,IF(H1406="Previsto",IF(Visao="Realizado + previsto",1,0),1))</f>
        <v/>
      </c>
      <c r="N1406" s="54">
        <f>IF(OR(B1406="",H1406&lt;&gt;"Previsto"),"",IF(B1406&lt;TODAY(),"Atrasado",IF(B1406&lt;=TODAY()+7,"Vence em 7 dias","A vencer")))</f>
        <v/>
      </c>
    </row>
    <row r="1407">
      <c r="B1407" s="51" t="n"/>
      <c r="C1407" s="52" t="n"/>
      <c r="D1407" s="52" t="n"/>
      <c r="E1407" s="52" t="n"/>
      <c r="F1407" s="52" t="n"/>
      <c r="G1407" s="52" t="n"/>
      <c r="H1407" s="52" t="n"/>
      <c r="I1407" s="53" t="n"/>
      <c r="J1407" s="54">
        <f>IF(D1407="","",IFERROR(INDEX(CatTipo,MATCH(D1407,CatNome,0)),"?"))</f>
        <v/>
      </c>
      <c r="K1407" s="54">
        <f>IF(D1407="","",IFERROR(INDEX(CatGrupo,MATCH(D1407,CatNome,0)),"?"))</f>
        <v/>
      </c>
      <c r="L1407" s="55">
        <f>IF(J1407="Entrada",N(I1407),IF(J1407="Saída",-N(I1407),0))</f>
        <v/>
      </c>
      <c r="M1407" s="54">
        <f>IF(B1407="",0,IF(H1407="Previsto",IF(Visao="Realizado + previsto",1,0),1))</f>
        <v/>
      </c>
      <c r="N1407" s="54">
        <f>IF(OR(B1407="",H1407&lt;&gt;"Previsto"),"",IF(B1407&lt;TODAY(),"Atrasado",IF(B1407&lt;=TODAY()+7,"Vence em 7 dias","A vencer")))</f>
        <v/>
      </c>
    </row>
    <row r="1408">
      <c r="B1408" s="51" t="n"/>
      <c r="C1408" s="52" t="n"/>
      <c r="D1408" s="52" t="n"/>
      <c r="E1408" s="52" t="n"/>
      <c r="F1408" s="52" t="n"/>
      <c r="G1408" s="52" t="n"/>
      <c r="H1408" s="52" t="n"/>
      <c r="I1408" s="53" t="n"/>
      <c r="J1408" s="54">
        <f>IF(D1408="","",IFERROR(INDEX(CatTipo,MATCH(D1408,CatNome,0)),"?"))</f>
        <v/>
      </c>
      <c r="K1408" s="54">
        <f>IF(D1408="","",IFERROR(INDEX(CatGrupo,MATCH(D1408,CatNome,0)),"?"))</f>
        <v/>
      </c>
      <c r="L1408" s="55">
        <f>IF(J1408="Entrada",N(I1408),IF(J1408="Saída",-N(I1408),0))</f>
        <v/>
      </c>
      <c r="M1408" s="54">
        <f>IF(B1408="",0,IF(H1408="Previsto",IF(Visao="Realizado + previsto",1,0),1))</f>
        <v/>
      </c>
      <c r="N1408" s="54">
        <f>IF(OR(B1408="",H1408&lt;&gt;"Previsto"),"",IF(B1408&lt;TODAY(),"Atrasado",IF(B1408&lt;=TODAY()+7,"Vence em 7 dias","A vencer")))</f>
        <v/>
      </c>
    </row>
    <row r="1409">
      <c r="B1409" s="51" t="n"/>
      <c r="C1409" s="52" t="n"/>
      <c r="D1409" s="52" t="n"/>
      <c r="E1409" s="52" t="n"/>
      <c r="F1409" s="52" t="n"/>
      <c r="G1409" s="52" t="n"/>
      <c r="H1409" s="52" t="n"/>
      <c r="I1409" s="53" t="n"/>
      <c r="J1409" s="54">
        <f>IF(D1409="","",IFERROR(INDEX(CatTipo,MATCH(D1409,CatNome,0)),"?"))</f>
        <v/>
      </c>
      <c r="K1409" s="54">
        <f>IF(D1409="","",IFERROR(INDEX(CatGrupo,MATCH(D1409,CatNome,0)),"?"))</f>
        <v/>
      </c>
      <c r="L1409" s="55">
        <f>IF(J1409="Entrada",N(I1409),IF(J1409="Saída",-N(I1409),0))</f>
        <v/>
      </c>
      <c r="M1409" s="54">
        <f>IF(B1409="",0,IF(H1409="Previsto",IF(Visao="Realizado + previsto",1,0),1))</f>
        <v/>
      </c>
      <c r="N1409" s="54">
        <f>IF(OR(B1409="",H1409&lt;&gt;"Previsto"),"",IF(B1409&lt;TODAY(),"Atrasado",IF(B1409&lt;=TODAY()+7,"Vence em 7 dias","A vencer")))</f>
        <v/>
      </c>
    </row>
    <row r="1410">
      <c r="B1410" s="51" t="n"/>
      <c r="C1410" s="52" t="n"/>
      <c r="D1410" s="52" t="n"/>
      <c r="E1410" s="52" t="n"/>
      <c r="F1410" s="52" t="n"/>
      <c r="G1410" s="52" t="n"/>
      <c r="H1410" s="52" t="n"/>
      <c r="I1410" s="53" t="n"/>
      <c r="J1410" s="54">
        <f>IF(D1410="","",IFERROR(INDEX(CatTipo,MATCH(D1410,CatNome,0)),"?"))</f>
        <v/>
      </c>
      <c r="K1410" s="54">
        <f>IF(D1410="","",IFERROR(INDEX(CatGrupo,MATCH(D1410,CatNome,0)),"?"))</f>
        <v/>
      </c>
      <c r="L1410" s="55">
        <f>IF(J1410="Entrada",N(I1410),IF(J1410="Saída",-N(I1410),0))</f>
        <v/>
      </c>
      <c r="M1410" s="54">
        <f>IF(B1410="",0,IF(H1410="Previsto",IF(Visao="Realizado + previsto",1,0),1))</f>
        <v/>
      </c>
      <c r="N1410" s="54">
        <f>IF(OR(B1410="",H1410&lt;&gt;"Previsto"),"",IF(B1410&lt;TODAY(),"Atrasado",IF(B1410&lt;=TODAY()+7,"Vence em 7 dias","A vencer")))</f>
        <v/>
      </c>
    </row>
    <row r="1411">
      <c r="B1411" s="51" t="n"/>
      <c r="C1411" s="52" t="n"/>
      <c r="D1411" s="52" t="n"/>
      <c r="E1411" s="52" t="n"/>
      <c r="F1411" s="52" t="n"/>
      <c r="G1411" s="52" t="n"/>
      <c r="H1411" s="52" t="n"/>
      <c r="I1411" s="53" t="n"/>
      <c r="J1411" s="54">
        <f>IF(D1411="","",IFERROR(INDEX(CatTipo,MATCH(D1411,CatNome,0)),"?"))</f>
        <v/>
      </c>
      <c r="K1411" s="54">
        <f>IF(D1411="","",IFERROR(INDEX(CatGrupo,MATCH(D1411,CatNome,0)),"?"))</f>
        <v/>
      </c>
      <c r="L1411" s="55">
        <f>IF(J1411="Entrada",N(I1411),IF(J1411="Saída",-N(I1411),0))</f>
        <v/>
      </c>
      <c r="M1411" s="54">
        <f>IF(B1411="",0,IF(H1411="Previsto",IF(Visao="Realizado + previsto",1,0),1))</f>
        <v/>
      </c>
      <c r="N1411" s="54">
        <f>IF(OR(B1411="",H1411&lt;&gt;"Previsto"),"",IF(B1411&lt;TODAY(),"Atrasado",IF(B1411&lt;=TODAY()+7,"Vence em 7 dias","A vencer")))</f>
        <v/>
      </c>
    </row>
    <row r="1412">
      <c r="B1412" s="51" t="n"/>
      <c r="C1412" s="52" t="n"/>
      <c r="D1412" s="52" t="n"/>
      <c r="E1412" s="52" t="n"/>
      <c r="F1412" s="52" t="n"/>
      <c r="G1412" s="52" t="n"/>
      <c r="H1412" s="52" t="n"/>
      <c r="I1412" s="53" t="n"/>
      <c r="J1412" s="54">
        <f>IF(D1412="","",IFERROR(INDEX(CatTipo,MATCH(D1412,CatNome,0)),"?"))</f>
        <v/>
      </c>
      <c r="K1412" s="54">
        <f>IF(D1412="","",IFERROR(INDEX(CatGrupo,MATCH(D1412,CatNome,0)),"?"))</f>
        <v/>
      </c>
      <c r="L1412" s="55">
        <f>IF(J1412="Entrada",N(I1412),IF(J1412="Saída",-N(I1412),0))</f>
        <v/>
      </c>
      <c r="M1412" s="54">
        <f>IF(B1412="",0,IF(H1412="Previsto",IF(Visao="Realizado + previsto",1,0),1))</f>
        <v/>
      </c>
      <c r="N1412" s="54">
        <f>IF(OR(B1412="",H1412&lt;&gt;"Previsto"),"",IF(B1412&lt;TODAY(),"Atrasado",IF(B1412&lt;=TODAY()+7,"Vence em 7 dias","A vencer")))</f>
        <v/>
      </c>
    </row>
    <row r="1413">
      <c r="B1413" s="51" t="n"/>
      <c r="C1413" s="52" t="n"/>
      <c r="D1413" s="52" t="n"/>
      <c r="E1413" s="52" t="n"/>
      <c r="F1413" s="52" t="n"/>
      <c r="G1413" s="52" t="n"/>
      <c r="H1413" s="52" t="n"/>
      <c r="I1413" s="53" t="n"/>
      <c r="J1413" s="54">
        <f>IF(D1413="","",IFERROR(INDEX(CatTipo,MATCH(D1413,CatNome,0)),"?"))</f>
        <v/>
      </c>
      <c r="K1413" s="54">
        <f>IF(D1413="","",IFERROR(INDEX(CatGrupo,MATCH(D1413,CatNome,0)),"?"))</f>
        <v/>
      </c>
      <c r="L1413" s="55">
        <f>IF(J1413="Entrada",N(I1413),IF(J1413="Saída",-N(I1413),0))</f>
        <v/>
      </c>
      <c r="M1413" s="54">
        <f>IF(B1413="",0,IF(H1413="Previsto",IF(Visao="Realizado + previsto",1,0),1))</f>
        <v/>
      </c>
      <c r="N1413" s="54">
        <f>IF(OR(B1413="",H1413&lt;&gt;"Previsto"),"",IF(B1413&lt;TODAY(),"Atrasado",IF(B1413&lt;=TODAY()+7,"Vence em 7 dias","A vencer")))</f>
        <v/>
      </c>
    </row>
    <row r="1414">
      <c r="B1414" s="51" t="n"/>
      <c r="C1414" s="52" t="n"/>
      <c r="D1414" s="52" t="n"/>
      <c r="E1414" s="52" t="n"/>
      <c r="F1414" s="52" t="n"/>
      <c r="G1414" s="52" t="n"/>
      <c r="H1414" s="52" t="n"/>
      <c r="I1414" s="53" t="n"/>
      <c r="J1414" s="54">
        <f>IF(D1414="","",IFERROR(INDEX(CatTipo,MATCH(D1414,CatNome,0)),"?"))</f>
        <v/>
      </c>
      <c r="K1414" s="54">
        <f>IF(D1414="","",IFERROR(INDEX(CatGrupo,MATCH(D1414,CatNome,0)),"?"))</f>
        <v/>
      </c>
      <c r="L1414" s="55">
        <f>IF(J1414="Entrada",N(I1414),IF(J1414="Saída",-N(I1414),0))</f>
        <v/>
      </c>
      <c r="M1414" s="54">
        <f>IF(B1414="",0,IF(H1414="Previsto",IF(Visao="Realizado + previsto",1,0),1))</f>
        <v/>
      </c>
      <c r="N1414" s="54">
        <f>IF(OR(B1414="",H1414&lt;&gt;"Previsto"),"",IF(B1414&lt;TODAY(),"Atrasado",IF(B1414&lt;=TODAY()+7,"Vence em 7 dias","A vencer")))</f>
        <v/>
      </c>
    </row>
    <row r="1415">
      <c r="B1415" s="51" t="n"/>
      <c r="C1415" s="52" t="n"/>
      <c r="D1415" s="52" t="n"/>
      <c r="E1415" s="52" t="n"/>
      <c r="F1415" s="52" t="n"/>
      <c r="G1415" s="52" t="n"/>
      <c r="H1415" s="52" t="n"/>
      <c r="I1415" s="53" t="n"/>
      <c r="J1415" s="54">
        <f>IF(D1415="","",IFERROR(INDEX(CatTipo,MATCH(D1415,CatNome,0)),"?"))</f>
        <v/>
      </c>
      <c r="K1415" s="54">
        <f>IF(D1415="","",IFERROR(INDEX(CatGrupo,MATCH(D1415,CatNome,0)),"?"))</f>
        <v/>
      </c>
      <c r="L1415" s="55">
        <f>IF(J1415="Entrada",N(I1415),IF(J1415="Saída",-N(I1415),0))</f>
        <v/>
      </c>
      <c r="M1415" s="54">
        <f>IF(B1415="",0,IF(H1415="Previsto",IF(Visao="Realizado + previsto",1,0),1))</f>
        <v/>
      </c>
      <c r="N1415" s="54">
        <f>IF(OR(B1415="",H1415&lt;&gt;"Previsto"),"",IF(B1415&lt;TODAY(),"Atrasado",IF(B1415&lt;=TODAY()+7,"Vence em 7 dias","A vencer")))</f>
        <v/>
      </c>
    </row>
    <row r="1416">
      <c r="B1416" s="51" t="n"/>
      <c r="C1416" s="52" t="n"/>
      <c r="D1416" s="52" t="n"/>
      <c r="E1416" s="52" t="n"/>
      <c r="F1416" s="52" t="n"/>
      <c r="G1416" s="52" t="n"/>
      <c r="H1416" s="52" t="n"/>
      <c r="I1416" s="53" t="n"/>
      <c r="J1416" s="54">
        <f>IF(D1416="","",IFERROR(INDEX(CatTipo,MATCH(D1416,CatNome,0)),"?"))</f>
        <v/>
      </c>
      <c r="K1416" s="54">
        <f>IF(D1416="","",IFERROR(INDEX(CatGrupo,MATCH(D1416,CatNome,0)),"?"))</f>
        <v/>
      </c>
      <c r="L1416" s="55">
        <f>IF(J1416="Entrada",N(I1416),IF(J1416="Saída",-N(I1416),0))</f>
        <v/>
      </c>
      <c r="M1416" s="54">
        <f>IF(B1416="",0,IF(H1416="Previsto",IF(Visao="Realizado + previsto",1,0),1))</f>
        <v/>
      </c>
      <c r="N1416" s="54">
        <f>IF(OR(B1416="",H1416&lt;&gt;"Previsto"),"",IF(B1416&lt;TODAY(),"Atrasado",IF(B1416&lt;=TODAY()+7,"Vence em 7 dias","A vencer")))</f>
        <v/>
      </c>
    </row>
    <row r="1417">
      <c r="B1417" s="51" t="n"/>
      <c r="C1417" s="52" t="n"/>
      <c r="D1417" s="52" t="n"/>
      <c r="E1417" s="52" t="n"/>
      <c r="F1417" s="52" t="n"/>
      <c r="G1417" s="52" t="n"/>
      <c r="H1417" s="52" t="n"/>
      <c r="I1417" s="53" t="n"/>
      <c r="J1417" s="54">
        <f>IF(D1417="","",IFERROR(INDEX(CatTipo,MATCH(D1417,CatNome,0)),"?"))</f>
        <v/>
      </c>
      <c r="K1417" s="54">
        <f>IF(D1417="","",IFERROR(INDEX(CatGrupo,MATCH(D1417,CatNome,0)),"?"))</f>
        <v/>
      </c>
      <c r="L1417" s="55">
        <f>IF(J1417="Entrada",N(I1417),IF(J1417="Saída",-N(I1417),0))</f>
        <v/>
      </c>
      <c r="M1417" s="54">
        <f>IF(B1417="",0,IF(H1417="Previsto",IF(Visao="Realizado + previsto",1,0),1))</f>
        <v/>
      </c>
      <c r="N1417" s="54">
        <f>IF(OR(B1417="",H1417&lt;&gt;"Previsto"),"",IF(B1417&lt;TODAY(),"Atrasado",IF(B1417&lt;=TODAY()+7,"Vence em 7 dias","A vencer")))</f>
        <v/>
      </c>
    </row>
    <row r="1418">
      <c r="B1418" s="51" t="n"/>
      <c r="C1418" s="52" t="n"/>
      <c r="D1418" s="52" t="n"/>
      <c r="E1418" s="52" t="n"/>
      <c r="F1418" s="52" t="n"/>
      <c r="G1418" s="52" t="n"/>
      <c r="H1418" s="52" t="n"/>
      <c r="I1418" s="53" t="n"/>
      <c r="J1418" s="54">
        <f>IF(D1418="","",IFERROR(INDEX(CatTipo,MATCH(D1418,CatNome,0)),"?"))</f>
        <v/>
      </c>
      <c r="K1418" s="54">
        <f>IF(D1418="","",IFERROR(INDEX(CatGrupo,MATCH(D1418,CatNome,0)),"?"))</f>
        <v/>
      </c>
      <c r="L1418" s="55">
        <f>IF(J1418="Entrada",N(I1418),IF(J1418="Saída",-N(I1418),0))</f>
        <v/>
      </c>
      <c r="M1418" s="54">
        <f>IF(B1418="",0,IF(H1418="Previsto",IF(Visao="Realizado + previsto",1,0),1))</f>
        <v/>
      </c>
      <c r="N1418" s="54">
        <f>IF(OR(B1418="",H1418&lt;&gt;"Previsto"),"",IF(B1418&lt;TODAY(),"Atrasado",IF(B1418&lt;=TODAY()+7,"Vence em 7 dias","A vencer")))</f>
        <v/>
      </c>
    </row>
    <row r="1419">
      <c r="B1419" s="51" t="n"/>
      <c r="C1419" s="52" t="n"/>
      <c r="D1419" s="52" t="n"/>
      <c r="E1419" s="52" t="n"/>
      <c r="F1419" s="52" t="n"/>
      <c r="G1419" s="52" t="n"/>
      <c r="H1419" s="52" t="n"/>
      <c r="I1419" s="53" t="n"/>
      <c r="J1419" s="54">
        <f>IF(D1419="","",IFERROR(INDEX(CatTipo,MATCH(D1419,CatNome,0)),"?"))</f>
        <v/>
      </c>
      <c r="K1419" s="54">
        <f>IF(D1419="","",IFERROR(INDEX(CatGrupo,MATCH(D1419,CatNome,0)),"?"))</f>
        <v/>
      </c>
      <c r="L1419" s="55">
        <f>IF(J1419="Entrada",N(I1419),IF(J1419="Saída",-N(I1419),0))</f>
        <v/>
      </c>
      <c r="M1419" s="54">
        <f>IF(B1419="",0,IF(H1419="Previsto",IF(Visao="Realizado + previsto",1,0),1))</f>
        <v/>
      </c>
      <c r="N1419" s="54">
        <f>IF(OR(B1419="",H1419&lt;&gt;"Previsto"),"",IF(B1419&lt;TODAY(),"Atrasado",IF(B1419&lt;=TODAY()+7,"Vence em 7 dias","A vencer")))</f>
        <v/>
      </c>
    </row>
    <row r="1420">
      <c r="B1420" s="51" t="n"/>
      <c r="C1420" s="52" t="n"/>
      <c r="D1420" s="52" t="n"/>
      <c r="E1420" s="52" t="n"/>
      <c r="F1420" s="52" t="n"/>
      <c r="G1420" s="52" t="n"/>
      <c r="H1420" s="52" t="n"/>
      <c r="I1420" s="53" t="n"/>
      <c r="J1420" s="54">
        <f>IF(D1420="","",IFERROR(INDEX(CatTipo,MATCH(D1420,CatNome,0)),"?"))</f>
        <v/>
      </c>
      <c r="K1420" s="54">
        <f>IF(D1420="","",IFERROR(INDEX(CatGrupo,MATCH(D1420,CatNome,0)),"?"))</f>
        <v/>
      </c>
      <c r="L1420" s="55">
        <f>IF(J1420="Entrada",N(I1420),IF(J1420="Saída",-N(I1420),0))</f>
        <v/>
      </c>
      <c r="M1420" s="54">
        <f>IF(B1420="",0,IF(H1420="Previsto",IF(Visao="Realizado + previsto",1,0),1))</f>
        <v/>
      </c>
      <c r="N1420" s="54">
        <f>IF(OR(B1420="",H1420&lt;&gt;"Previsto"),"",IF(B1420&lt;TODAY(),"Atrasado",IF(B1420&lt;=TODAY()+7,"Vence em 7 dias","A vencer")))</f>
        <v/>
      </c>
    </row>
    <row r="1421">
      <c r="B1421" s="51" t="n"/>
      <c r="C1421" s="52" t="n"/>
      <c r="D1421" s="52" t="n"/>
      <c r="E1421" s="52" t="n"/>
      <c r="F1421" s="52" t="n"/>
      <c r="G1421" s="52" t="n"/>
      <c r="H1421" s="52" t="n"/>
      <c r="I1421" s="53" t="n"/>
      <c r="J1421" s="54">
        <f>IF(D1421="","",IFERROR(INDEX(CatTipo,MATCH(D1421,CatNome,0)),"?"))</f>
        <v/>
      </c>
      <c r="K1421" s="54">
        <f>IF(D1421="","",IFERROR(INDEX(CatGrupo,MATCH(D1421,CatNome,0)),"?"))</f>
        <v/>
      </c>
      <c r="L1421" s="55">
        <f>IF(J1421="Entrada",N(I1421),IF(J1421="Saída",-N(I1421),0))</f>
        <v/>
      </c>
      <c r="M1421" s="54">
        <f>IF(B1421="",0,IF(H1421="Previsto",IF(Visao="Realizado + previsto",1,0),1))</f>
        <v/>
      </c>
      <c r="N1421" s="54">
        <f>IF(OR(B1421="",H1421&lt;&gt;"Previsto"),"",IF(B1421&lt;TODAY(),"Atrasado",IF(B1421&lt;=TODAY()+7,"Vence em 7 dias","A vencer")))</f>
        <v/>
      </c>
    </row>
    <row r="1422">
      <c r="B1422" s="51" t="n"/>
      <c r="C1422" s="52" t="n"/>
      <c r="D1422" s="52" t="n"/>
      <c r="E1422" s="52" t="n"/>
      <c r="F1422" s="52" t="n"/>
      <c r="G1422" s="52" t="n"/>
      <c r="H1422" s="52" t="n"/>
      <c r="I1422" s="53" t="n"/>
      <c r="J1422" s="54">
        <f>IF(D1422="","",IFERROR(INDEX(CatTipo,MATCH(D1422,CatNome,0)),"?"))</f>
        <v/>
      </c>
      <c r="K1422" s="54">
        <f>IF(D1422="","",IFERROR(INDEX(CatGrupo,MATCH(D1422,CatNome,0)),"?"))</f>
        <v/>
      </c>
      <c r="L1422" s="55">
        <f>IF(J1422="Entrada",N(I1422),IF(J1422="Saída",-N(I1422),0))</f>
        <v/>
      </c>
      <c r="M1422" s="54">
        <f>IF(B1422="",0,IF(H1422="Previsto",IF(Visao="Realizado + previsto",1,0),1))</f>
        <v/>
      </c>
      <c r="N1422" s="54">
        <f>IF(OR(B1422="",H1422&lt;&gt;"Previsto"),"",IF(B1422&lt;TODAY(),"Atrasado",IF(B1422&lt;=TODAY()+7,"Vence em 7 dias","A vencer")))</f>
        <v/>
      </c>
    </row>
    <row r="1423">
      <c r="B1423" s="51" t="n"/>
      <c r="C1423" s="52" t="n"/>
      <c r="D1423" s="52" t="n"/>
      <c r="E1423" s="52" t="n"/>
      <c r="F1423" s="52" t="n"/>
      <c r="G1423" s="52" t="n"/>
      <c r="H1423" s="52" t="n"/>
      <c r="I1423" s="53" t="n"/>
      <c r="J1423" s="54">
        <f>IF(D1423="","",IFERROR(INDEX(CatTipo,MATCH(D1423,CatNome,0)),"?"))</f>
        <v/>
      </c>
      <c r="K1423" s="54">
        <f>IF(D1423="","",IFERROR(INDEX(CatGrupo,MATCH(D1423,CatNome,0)),"?"))</f>
        <v/>
      </c>
      <c r="L1423" s="55">
        <f>IF(J1423="Entrada",N(I1423),IF(J1423="Saída",-N(I1423),0))</f>
        <v/>
      </c>
      <c r="M1423" s="54">
        <f>IF(B1423="",0,IF(H1423="Previsto",IF(Visao="Realizado + previsto",1,0),1))</f>
        <v/>
      </c>
      <c r="N1423" s="54">
        <f>IF(OR(B1423="",H1423&lt;&gt;"Previsto"),"",IF(B1423&lt;TODAY(),"Atrasado",IF(B1423&lt;=TODAY()+7,"Vence em 7 dias","A vencer")))</f>
        <v/>
      </c>
    </row>
    <row r="1424">
      <c r="B1424" s="51" t="n"/>
      <c r="C1424" s="52" t="n"/>
      <c r="D1424" s="52" t="n"/>
      <c r="E1424" s="52" t="n"/>
      <c r="F1424" s="52" t="n"/>
      <c r="G1424" s="52" t="n"/>
      <c r="H1424" s="52" t="n"/>
      <c r="I1424" s="53" t="n"/>
      <c r="J1424" s="54">
        <f>IF(D1424="","",IFERROR(INDEX(CatTipo,MATCH(D1424,CatNome,0)),"?"))</f>
        <v/>
      </c>
      <c r="K1424" s="54">
        <f>IF(D1424="","",IFERROR(INDEX(CatGrupo,MATCH(D1424,CatNome,0)),"?"))</f>
        <v/>
      </c>
      <c r="L1424" s="55">
        <f>IF(J1424="Entrada",N(I1424),IF(J1424="Saída",-N(I1424),0))</f>
        <v/>
      </c>
      <c r="M1424" s="54">
        <f>IF(B1424="",0,IF(H1424="Previsto",IF(Visao="Realizado + previsto",1,0),1))</f>
        <v/>
      </c>
      <c r="N1424" s="54">
        <f>IF(OR(B1424="",H1424&lt;&gt;"Previsto"),"",IF(B1424&lt;TODAY(),"Atrasado",IF(B1424&lt;=TODAY()+7,"Vence em 7 dias","A vencer")))</f>
        <v/>
      </c>
    </row>
    <row r="1425">
      <c r="B1425" s="51" t="n"/>
      <c r="C1425" s="52" t="n"/>
      <c r="D1425" s="52" t="n"/>
      <c r="E1425" s="52" t="n"/>
      <c r="F1425" s="52" t="n"/>
      <c r="G1425" s="52" t="n"/>
      <c r="H1425" s="52" t="n"/>
      <c r="I1425" s="53" t="n"/>
      <c r="J1425" s="54">
        <f>IF(D1425="","",IFERROR(INDEX(CatTipo,MATCH(D1425,CatNome,0)),"?"))</f>
        <v/>
      </c>
      <c r="K1425" s="54">
        <f>IF(D1425="","",IFERROR(INDEX(CatGrupo,MATCH(D1425,CatNome,0)),"?"))</f>
        <v/>
      </c>
      <c r="L1425" s="55">
        <f>IF(J1425="Entrada",N(I1425),IF(J1425="Saída",-N(I1425),0))</f>
        <v/>
      </c>
      <c r="M1425" s="54">
        <f>IF(B1425="",0,IF(H1425="Previsto",IF(Visao="Realizado + previsto",1,0),1))</f>
        <v/>
      </c>
      <c r="N1425" s="54">
        <f>IF(OR(B1425="",H1425&lt;&gt;"Previsto"),"",IF(B1425&lt;TODAY(),"Atrasado",IF(B1425&lt;=TODAY()+7,"Vence em 7 dias","A vencer")))</f>
        <v/>
      </c>
    </row>
    <row r="1426">
      <c r="B1426" s="51" t="n"/>
      <c r="C1426" s="52" t="n"/>
      <c r="D1426" s="52" t="n"/>
      <c r="E1426" s="52" t="n"/>
      <c r="F1426" s="52" t="n"/>
      <c r="G1426" s="52" t="n"/>
      <c r="H1426" s="52" t="n"/>
      <c r="I1426" s="53" t="n"/>
      <c r="J1426" s="54">
        <f>IF(D1426="","",IFERROR(INDEX(CatTipo,MATCH(D1426,CatNome,0)),"?"))</f>
        <v/>
      </c>
      <c r="K1426" s="54">
        <f>IF(D1426="","",IFERROR(INDEX(CatGrupo,MATCH(D1426,CatNome,0)),"?"))</f>
        <v/>
      </c>
      <c r="L1426" s="55">
        <f>IF(J1426="Entrada",N(I1426),IF(J1426="Saída",-N(I1426),0))</f>
        <v/>
      </c>
      <c r="M1426" s="54">
        <f>IF(B1426="",0,IF(H1426="Previsto",IF(Visao="Realizado + previsto",1,0),1))</f>
        <v/>
      </c>
      <c r="N1426" s="54">
        <f>IF(OR(B1426="",H1426&lt;&gt;"Previsto"),"",IF(B1426&lt;TODAY(),"Atrasado",IF(B1426&lt;=TODAY()+7,"Vence em 7 dias","A vencer")))</f>
        <v/>
      </c>
    </row>
    <row r="1427">
      <c r="B1427" s="51" t="n"/>
      <c r="C1427" s="52" t="n"/>
      <c r="D1427" s="52" t="n"/>
      <c r="E1427" s="52" t="n"/>
      <c r="F1427" s="52" t="n"/>
      <c r="G1427" s="52" t="n"/>
      <c r="H1427" s="52" t="n"/>
      <c r="I1427" s="53" t="n"/>
      <c r="J1427" s="54">
        <f>IF(D1427="","",IFERROR(INDEX(CatTipo,MATCH(D1427,CatNome,0)),"?"))</f>
        <v/>
      </c>
      <c r="K1427" s="54">
        <f>IF(D1427="","",IFERROR(INDEX(CatGrupo,MATCH(D1427,CatNome,0)),"?"))</f>
        <v/>
      </c>
      <c r="L1427" s="55">
        <f>IF(J1427="Entrada",N(I1427),IF(J1427="Saída",-N(I1427),0))</f>
        <v/>
      </c>
      <c r="M1427" s="54">
        <f>IF(B1427="",0,IF(H1427="Previsto",IF(Visao="Realizado + previsto",1,0),1))</f>
        <v/>
      </c>
      <c r="N1427" s="54">
        <f>IF(OR(B1427="",H1427&lt;&gt;"Previsto"),"",IF(B1427&lt;TODAY(),"Atrasado",IF(B1427&lt;=TODAY()+7,"Vence em 7 dias","A vencer")))</f>
        <v/>
      </c>
    </row>
    <row r="1428">
      <c r="B1428" s="51" t="n"/>
      <c r="C1428" s="52" t="n"/>
      <c r="D1428" s="52" t="n"/>
      <c r="E1428" s="52" t="n"/>
      <c r="F1428" s="52" t="n"/>
      <c r="G1428" s="52" t="n"/>
      <c r="H1428" s="52" t="n"/>
      <c r="I1428" s="53" t="n"/>
      <c r="J1428" s="54">
        <f>IF(D1428="","",IFERROR(INDEX(CatTipo,MATCH(D1428,CatNome,0)),"?"))</f>
        <v/>
      </c>
      <c r="K1428" s="54">
        <f>IF(D1428="","",IFERROR(INDEX(CatGrupo,MATCH(D1428,CatNome,0)),"?"))</f>
        <v/>
      </c>
      <c r="L1428" s="55">
        <f>IF(J1428="Entrada",N(I1428),IF(J1428="Saída",-N(I1428),0))</f>
        <v/>
      </c>
      <c r="M1428" s="54">
        <f>IF(B1428="",0,IF(H1428="Previsto",IF(Visao="Realizado + previsto",1,0),1))</f>
        <v/>
      </c>
      <c r="N1428" s="54">
        <f>IF(OR(B1428="",H1428&lt;&gt;"Previsto"),"",IF(B1428&lt;TODAY(),"Atrasado",IF(B1428&lt;=TODAY()+7,"Vence em 7 dias","A vencer")))</f>
        <v/>
      </c>
    </row>
    <row r="1429">
      <c r="B1429" s="51" t="n"/>
      <c r="C1429" s="52" t="n"/>
      <c r="D1429" s="52" t="n"/>
      <c r="E1429" s="52" t="n"/>
      <c r="F1429" s="52" t="n"/>
      <c r="G1429" s="52" t="n"/>
      <c r="H1429" s="52" t="n"/>
      <c r="I1429" s="53" t="n"/>
      <c r="J1429" s="54">
        <f>IF(D1429="","",IFERROR(INDEX(CatTipo,MATCH(D1429,CatNome,0)),"?"))</f>
        <v/>
      </c>
      <c r="K1429" s="54">
        <f>IF(D1429="","",IFERROR(INDEX(CatGrupo,MATCH(D1429,CatNome,0)),"?"))</f>
        <v/>
      </c>
      <c r="L1429" s="55">
        <f>IF(J1429="Entrada",N(I1429),IF(J1429="Saída",-N(I1429),0))</f>
        <v/>
      </c>
      <c r="M1429" s="54">
        <f>IF(B1429="",0,IF(H1429="Previsto",IF(Visao="Realizado + previsto",1,0),1))</f>
        <v/>
      </c>
      <c r="N1429" s="54">
        <f>IF(OR(B1429="",H1429&lt;&gt;"Previsto"),"",IF(B1429&lt;TODAY(),"Atrasado",IF(B1429&lt;=TODAY()+7,"Vence em 7 dias","A vencer")))</f>
        <v/>
      </c>
    </row>
    <row r="1430">
      <c r="B1430" s="51" t="n"/>
      <c r="C1430" s="52" t="n"/>
      <c r="D1430" s="52" t="n"/>
      <c r="E1430" s="52" t="n"/>
      <c r="F1430" s="52" t="n"/>
      <c r="G1430" s="52" t="n"/>
      <c r="H1430" s="52" t="n"/>
      <c r="I1430" s="53" t="n"/>
      <c r="J1430" s="54">
        <f>IF(D1430="","",IFERROR(INDEX(CatTipo,MATCH(D1430,CatNome,0)),"?"))</f>
        <v/>
      </c>
      <c r="K1430" s="54">
        <f>IF(D1430="","",IFERROR(INDEX(CatGrupo,MATCH(D1430,CatNome,0)),"?"))</f>
        <v/>
      </c>
      <c r="L1430" s="55">
        <f>IF(J1430="Entrada",N(I1430),IF(J1430="Saída",-N(I1430),0))</f>
        <v/>
      </c>
      <c r="M1430" s="54">
        <f>IF(B1430="",0,IF(H1430="Previsto",IF(Visao="Realizado + previsto",1,0),1))</f>
        <v/>
      </c>
      <c r="N1430" s="54">
        <f>IF(OR(B1430="",H1430&lt;&gt;"Previsto"),"",IF(B1430&lt;TODAY(),"Atrasado",IF(B1430&lt;=TODAY()+7,"Vence em 7 dias","A vencer")))</f>
        <v/>
      </c>
    </row>
    <row r="1431">
      <c r="B1431" s="51" t="n"/>
      <c r="C1431" s="52" t="n"/>
      <c r="D1431" s="52" t="n"/>
      <c r="E1431" s="52" t="n"/>
      <c r="F1431" s="52" t="n"/>
      <c r="G1431" s="52" t="n"/>
      <c r="H1431" s="52" t="n"/>
      <c r="I1431" s="53" t="n"/>
      <c r="J1431" s="54">
        <f>IF(D1431="","",IFERROR(INDEX(CatTipo,MATCH(D1431,CatNome,0)),"?"))</f>
        <v/>
      </c>
      <c r="K1431" s="54">
        <f>IF(D1431="","",IFERROR(INDEX(CatGrupo,MATCH(D1431,CatNome,0)),"?"))</f>
        <v/>
      </c>
      <c r="L1431" s="55">
        <f>IF(J1431="Entrada",N(I1431),IF(J1431="Saída",-N(I1431),0))</f>
        <v/>
      </c>
      <c r="M1431" s="54">
        <f>IF(B1431="",0,IF(H1431="Previsto",IF(Visao="Realizado + previsto",1,0),1))</f>
        <v/>
      </c>
      <c r="N1431" s="54">
        <f>IF(OR(B1431="",H1431&lt;&gt;"Previsto"),"",IF(B1431&lt;TODAY(),"Atrasado",IF(B1431&lt;=TODAY()+7,"Vence em 7 dias","A vencer")))</f>
        <v/>
      </c>
    </row>
    <row r="1432">
      <c r="B1432" s="51" t="n"/>
      <c r="C1432" s="52" t="n"/>
      <c r="D1432" s="52" t="n"/>
      <c r="E1432" s="52" t="n"/>
      <c r="F1432" s="52" t="n"/>
      <c r="G1432" s="52" t="n"/>
      <c r="H1432" s="52" t="n"/>
      <c r="I1432" s="53" t="n"/>
      <c r="J1432" s="54">
        <f>IF(D1432="","",IFERROR(INDEX(CatTipo,MATCH(D1432,CatNome,0)),"?"))</f>
        <v/>
      </c>
      <c r="K1432" s="54">
        <f>IF(D1432="","",IFERROR(INDEX(CatGrupo,MATCH(D1432,CatNome,0)),"?"))</f>
        <v/>
      </c>
      <c r="L1432" s="55">
        <f>IF(J1432="Entrada",N(I1432),IF(J1432="Saída",-N(I1432),0))</f>
        <v/>
      </c>
      <c r="M1432" s="54">
        <f>IF(B1432="",0,IF(H1432="Previsto",IF(Visao="Realizado + previsto",1,0),1))</f>
        <v/>
      </c>
      <c r="N1432" s="54">
        <f>IF(OR(B1432="",H1432&lt;&gt;"Previsto"),"",IF(B1432&lt;TODAY(),"Atrasado",IF(B1432&lt;=TODAY()+7,"Vence em 7 dias","A vencer")))</f>
        <v/>
      </c>
    </row>
    <row r="1433">
      <c r="B1433" s="51" t="n"/>
      <c r="C1433" s="52" t="n"/>
      <c r="D1433" s="52" t="n"/>
      <c r="E1433" s="52" t="n"/>
      <c r="F1433" s="52" t="n"/>
      <c r="G1433" s="52" t="n"/>
      <c r="H1433" s="52" t="n"/>
      <c r="I1433" s="53" t="n"/>
      <c r="J1433" s="54">
        <f>IF(D1433="","",IFERROR(INDEX(CatTipo,MATCH(D1433,CatNome,0)),"?"))</f>
        <v/>
      </c>
      <c r="K1433" s="54">
        <f>IF(D1433="","",IFERROR(INDEX(CatGrupo,MATCH(D1433,CatNome,0)),"?"))</f>
        <v/>
      </c>
      <c r="L1433" s="55">
        <f>IF(J1433="Entrada",N(I1433),IF(J1433="Saída",-N(I1433),0))</f>
        <v/>
      </c>
      <c r="M1433" s="54">
        <f>IF(B1433="",0,IF(H1433="Previsto",IF(Visao="Realizado + previsto",1,0),1))</f>
        <v/>
      </c>
      <c r="N1433" s="54">
        <f>IF(OR(B1433="",H1433&lt;&gt;"Previsto"),"",IF(B1433&lt;TODAY(),"Atrasado",IF(B1433&lt;=TODAY()+7,"Vence em 7 dias","A vencer")))</f>
        <v/>
      </c>
    </row>
    <row r="1434">
      <c r="B1434" s="51" t="n"/>
      <c r="C1434" s="52" t="n"/>
      <c r="D1434" s="52" t="n"/>
      <c r="E1434" s="52" t="n"/>
      <c r="F1434" s="52" t="n"/>
      <c r="G1434" s="52" t="n"/>
      <c r="H1434" s="52" t="n"/>
      <c r="I1434" s="53" t="n"/>
      <c r="J1434" s="54">
        <f>IF(D1434="","",IFERROR(INDEX(CatTipo,MATCH(D1434,CatNome,0)),"?"))</f>
        <v/>
      </c>
      <c r="K1434" s="54">
        <f>IF(D1434="","",IFERROR(INDEX(CatGrupo,MATCH(D1434,CatNome,0)),"?"))</f>
        <v/>
      </c>
      <c r="L1434" s="55">
        <f>IF(J1434="Entrada",N(I1434),IF(J1434="Saída",-N(I1434),0))</f>
        <v/>
      </c>
      <c r="M1434" s="54">
        <f>IF(B1434="",0,IF(H1434="Previsto",IF(Visao="Realizado + previsto",1,0),1))</f>
        <v/>
      </c>
      <c r="N1434" s="54">
        <f>IF(OR(B1434="",H1434&lt;&gt;"Previsto"),"",IF(B1434&lt;TODAY(),"Atrasado",IF(B1434&lt;=TODAY()+7,"Vence em 7 dias","A vencer")))</f>
        <v/>
      </c>
    </row>
    <row r="1435">
      <c r="B1435" s="51" t="n"/>
      <c r="C1435" s="52" t="n"/>
      <c r="D1435" s="52" t="n"/>
      <c r="E1435" s="52" t="n"/>
      <c r="F1435" s="52" t="n"/>
      <c r="G1435" s="52" t="n"/>
      <c r="H1435" s="52" t="n"/>
      <c r="I1435" s="53" t="n"/>
      <c r="J1435" s="54">
        <f>IF(D1435="","",IFERROR(INDEX(CatTipo,MATCH(D1435,CatNome,0)),"?"))</f>
        <v/>
      </c>
      <c r="K1435" s="54">
        <f>IF(D1435="","",IFERROR(INDEX(CatGrupo,MATCH(D1435,CatNome,0)),"?"))</f>
        <v/>
      </c>
      <c r="L1435" s="55">
        <f>IF(J1435="Entrada",N(I1435),IF(J1435="Saída",-N(I1435),0))</f>
        <v/>
      </c>
      <c r="M1435" s="54">
        <f>IF(B1435="",0,IF(H1435="Previsto",IF(Visao="Realizado + previsto",1,0),1))</f>
        <v/>
      </c>
      <c r="N1435" s="54">
        <f>IF(OR(B1435="",H1435&lt;&gt;"Previsto"),"",IF(B1435&lt;TODAY(),"Atrasado",IF(B1435&lt;=TODAY()+7,"Vence em 7 dias","A vencer")))</f>
        <v/>
      </c>
    </row>
    <row r="1436">
      <c r="B1436" s="51" t="n"/>
      <c r="C1436" s="52" t="n"/>
      <c r="D1436" s="52" t="n"/>
      <c r="E1436" s="52" t="n"/>
      <c r="F1436" s="52" t="n"/>
      <c r="G1436" s="52" t="n"/>
      <c r="H1436" s="52" t="n"/>
      <c r="I1436" s="53" t="n"/>
      <c r="J1436" s="54">
        <f>IF(D1436="","",IFERROR(INDEX(CatTipo,MATCH(D1436,CatNome,0)),"?"))</f>
        <v/>
      </c>
      <c r="K1436" s="54">
        <f>IF(D1436="","",IFERROR(INDEX(CatGrupo,MATCH(D1436,CatNome,0)),"?"))</f>
        <v/>
      </c>
      <c r="L1436" s="55">
        <f>IF(J1436="Entrada",N(I1436),IF(J1436="Saída",-N(I1436),0))</f>
        <v/>
      </c>
      <c r="M1436" s="54">
        <f>IF(B1436="",0,IF(H1436="Previsto",IF(Visao="Realizado + previsto",1,0),1))</f>
        <v/>
      </c>
      <c r="N1436" s="54">
        <f>IF(OR(B1436="",H1436&lt;&gt;"Previsto"),"",IF(B1436&lt;TODAY(),"Atrasado",IF(B1436&lt;=TODAY()+7,"Vence em 7 dias","A vencer")))</f>
        <v/>
      </c>
    </row>
    <row r="1437">
      <c r="B1437" s="51" t="n"/>
      <c r="C1437" s="52" t="n"/>
      <c r="D1437" s="52" t="n"/>
      <c r="E1437" s="52" t="n"/>
      <c r="F1437" s="52" t="n"/>
      <c r="G1437" s="52" t="n"/>
      <c r="H1437" s="52" t="n"/>
      <c r="I1437" s="53" t="n"/>
      <c r="J1437" s="54">
        <f>IF(D1437="","",IFERROR(INDEX(CatTipo,MATCH(D1437,CatNome,0)),"?"))</f>
        <v/>
      </c>
      <c r="K1437" s="54">
        <f>IF(D1437="","",IFERROR(INDEX(CatGrupo,MATCH(D1437,CatNome,0)),"?"))</f>
        <v/>
      </c>
      <c r="L1437" s="55">
        <f>IF(J1437="Entrada",N(I1437),IF(J1437="Saída",-N(I1437),0))</f>
        <v/>
      </c>
      <c r="M1437" s="54">
        <f>IF(B1437="",0,IF(H1437="Previsto",IF(Visao="Realizado + previsto",1,0),1))</f>
        <v/>
      </c>
      <c r="N1437" s="54">
        <f>IF(OR(B1437="",H1437&lt;&gt;"Previsto"),"",IF(B1437&lt;TODAY(),"Atrasado",IF(B1437&lt;=TODAY()+7,"Vence em 7 dias","A vencer")))</f>
        <v/>
      </c>
    </row>
    <row r="1438">
      <c r="B1438" s="51" t="n"/>
      <c r="C1438" s="52" t="n"/>
      <c r="D1438" s="52" t="n"/>
      <c r="E1438" s="52" t="n"/>
      <c r="F1438" s="52" t="n"/>
      <c r="G1438" s="52" t="n"/>
      <c r="H1438" s="52" t="n"/>
      <c r="I1438" s="53" t="n"/>
      <c r="J1438" s="54">
        <f>IF(D1438="","",IFERROR(INDEX(CatTipo,MATCH(D1438,CatNome,0)),"?"))</f>
        <v/>
      </c>
      <c r="K1438" s="54">
        <f>IF(D1438="","",IFERROR(INDEX(CatGrupo,MATCH(D1438,CatNome,0)),"?"))</f>
        <v/>
      </c>
      <c r="L1438" s="55">
        <f>IF(J1438="Entrada",N(I1438),IF(J1438="Saída",-N(I1438),0))</f>
        <v/>
      </c>
      <c r="M1438" s="54">
        <f>IF(B1438="",0,IF(H1438="Previsto",IF(Visao="Realizado + previsto",1,0),1))</f>
        <v/>
      </c>
      <c r="N1438" s="54">
        <f>IF(OR(B1438="",H1438&lt;&gt;"Previsto"),"",IF(B1438&lt;TODAY(),"Atrasado",IF(B1438&lt;=TODAY()+7,"Vence em 7 dias","A vencer")))</f>
        <v/>
      </c>
    </row>
    <row r="1439">
      <c r="B1439" s="51" t="n"/>
      <c r="C1439" s="52" t="n"/>
      <c r="D1439" s="52" t="n"/>
      <c r="E1439" s="52" t="n"/>
      <c r="F1439" s="52" t="n"/>
      <c r="G1439" s="52" t="n"/>
      <c r="H1439" s="52" t="n"/>
      <c r="I1439" s="53" t="n"/>
      <c r="J1439" s="54">
        <f>IF(D1439="","",IFERROR(INDEX(CatTipo,MATCH(D1439,CatNome,0)),"?"))</f>
        <v/>
      </c>
      <c r="K1439" s="54">
        <f>IF(D1439="","",IFERROR(INDEX(CatGrupo,MATCH(D1439,CatNome,0)),"?"))</f>
        <v/>
      </c>
      <c r="L1439" s="55">
        <f>IF(J1439="Entrada",N(I1439),IF(J1439="Saída",-N(I1439),0))</f>
        <v/>
      </c>
      <c r="M1439" s="54">
        <f>IF(B1439="",0,IF(H1439="Previsto",IF(Visao="Realizado + previsto",1,0),1))</f>
        <v/>
      </c>
      <c r="N1439" s="54">
        <f>IF(OR(B1439="",H1439&lt;&gt;"Previsto"),"",IF(B1439&lt;TODAY(),"Atrasado",IF(B1439&lt;=TODAY()+7,"Vence em 7 dias","A vencer")))</f>
        <v/>
      </c>
    </row>
    <row r="1440">
      <c r="B1440" s="51" t="n"/>
      <c r="C1440" s="52" t="n"/>
      <c r="D1440" s="52" t="n"/>
      <c r="E1440" s="52" t="n"/>
      <c r="F1440" s="52" t="n"/>
      <c r="G1440" s="52" t="n"/>
      <c r="H1440" s="52" t="n"/>
      <c r="I1440" s="53" t="n"/>
      <c r="J1440" s="54">
        <f>IF(D1440="","",IFERROR(INDEX(CatTipo,MATCH(D1440,CatNome,0)),"?"))</f>
        <v/>
      </c>
      <c r="K1440" s="54">
        <f>IF(D1440="","",IFERROR(INDEX(CatGrupo,MATCH(D1440,CatNome,0)),"?"))</f>
        <v/>
      </c>
      <c r="L1440" s="55">
        <f>IF(J1440="Entrada",N(I1440),IF(J1440="Saída",-N(I1440),0))</f>
        <v/>
      </c>
      <c r="M1440" s="54">
        <f>IF(B1440="",0,IF(H1440="Previsto",IF(Visao="Realizado + previsto",1,0),1))</f>
        <v/>
      </c>
      <c r="N1440" s="54">
        <f>IF(OR(B1440="",H1440&lt;&gt;"Previsto"),"",IF(B1440&lt;TODAY(),"Atrasado",IF(B1440&lt;=TODAY()+7,"Vence em 7 dias","A vencer")))</f>
        <v/>
      </c>
    </row>
    <row r="1441">
      <c r="B1441" s="51" t="n"/>
      <c r="C1441" s="52" t="n"/>
      <c r="D1441" s="52" t="n"/>
      <c r="E1441" s="52" t="n"/>
      <c r="F1441" s="52" t="n"/>
      <c r="G1441" s="52" t="n"/>
      <c r="H1441" s="52" t="n"/>
      <c r="I1441" s="53" t="n"/>
      <c r="J1441" s="54">
        <f>IF(D1441="","",IFERROR(INDEX(CatTipo,MATCH(D1441,CatNome,0)),"?"))</f>
        <v/>
      </c>
      <c r="K1441" s="54">
        <f>IF(D1441="","",IFERROR(INDEX(CatGrupo,MATCH(D1441,CatNome,0)),"?"))</f>
        <v/>
      </c>
      <c r="L1441" s="55">
        <f>IF(J1441="Entrada",N(I1441),IF(J1441="Saída",-N(I1441),0))</f>
        <v/>
      </c>
      <c r="M1441" s="54">
        <f>IF(B1441="",0,IF(H1441="Previsto",IF(Visao="Realizado + previsto",1,0),1))</f>
        <v/>
      </c>
      <c r="N1441" s="54">
        <f>IF(OR(B1441="",H1441&lt;&gt;"Previsto"),"",IF(B1441&lt;TODAY(),"Atrasado",IF(B1441&lt;=TODAY()+7,"Vence em 7 dias","A vencer")))</f>
        <v/>
      </c>
    </row>
    <row r="1442">
      <c r="B1442" s="51" t="n"/>
      <c r="C1442" s="52" t="n"/>
      <c r="D1442" s="52" t="n"/>
      <c r="E1442" s="52" t="n"/>
      <c r="F1442" s="52" t="n"/>
      <c r="G1442" s="52" t="n"/>
      <c r="H1442" s="52" t="n"/>
      <c r="I1442" s="53" t="n"/>
      <c r="J1442" s="54">
        <f>IF(D1442="","",IFERROR(INDEX(CatTipo,MATCH(D1442,CatNome,0)),"?"))</f>
        <v/>
      </c>
      <c r="K1442" s="54">
        <f>IF(D1442="","",IFERROR(INDEX(CatGrupo,MATCH(D1442,CatNome,0)),"?"))</f>
        <v/>
      </c>
      <c r="L1442" s="55">
        <f>IF(J1442="Entrada",N(I1442),IF(J1442="Saída",-N(I1442),0))</f>
        <v/>
      </c>
      <c r="M1442" s="54">
        <f>IF(B1442="",0,IF(H1442="Previsto",IF(Visao="Realizado + previsto",1,0),1))</f>
        <v/>
      </c>
      <c r="N1442" s="54">
        <f>IF(OR(B1442="",H1442&lt;&gt;"Previsto"),"",IF(B1442&lt;TODAY(),"Atrasado",IF(B1442&lt;=TODAY()+7,"Vence em 7 dias","A vencer")))</f>
        <v/>
      </c>
    </row>
    <row r="1443">
      <c r="B1443" s="51" t="n"/>
      <c r="C1443" s="52" t="n"/>
      <c r="D1443" s="52" t="n"/>
      <c r="E1443" s="52" t="n"/>
      <c r="F1443" s="52" t="n"/>
      <c r="G1443" s="52" t="n"/>
      <c r="H1443" s="52" t="n"/>
      <c r="I1443" s="53" t="n"/>
      <c r="J1443" s="54">
        <f>IF(D1443="","",IFERROR(INDEX(CatTipo,MATCH(D1443,CatNome,0)),"?"))</f>
        <v/>
      </c>
      <c r="K1443" s="54">
        <f>IF(D1443="","",IFERROR(INDEX(CatGrupo,MATCH(D1443,CatNome,0)),"?"))</f>
        <v/>
      </c>
      <c r="L1443" s="55">
        <f>IF(J1443="Entrada",N(I1443),IF(J1443="Saída",-N(I1443),0))</f>
        <v/>
      </c>
      <c r="M1443" s="54">
        <f>IF(B1443="",0,IF(H1443="Previsto",IF(Visao="Realizado + previsto",1,0),1))</f>
        <v/>
      </c>
      <c r="N1443" s="54">
        <f>IF(OR(B1443="",H1443&lt;&gt;"Previsto"),"",IF(B1443&lt;TODAY(),"Atrasado",IF(B1443&lt;=TODAY()+7,"Vence em 7 dias","A vencer")))</f>
        <v/>
      </c>
    </row>
    <row r="1444">
      <c r="B1444" s="51" t="n"/>
      <c r="C1444" s="52" t="n"/>
      <c r="D1444" s="52" t="n"/>
      <c r="E1444" s="52" t="n"/>
      <c r="F1444" s="52" t="n"/>
      <c r="G1444" s="52" t="n"/>
      <c r="H1444" s="52" t="n"/>
      <c r="I1444" s="53" t="n"/>
      <c r="J1444" s="54">
        <f>IF(D1444="","",IFERROR(INDEX(CatTipo,MATCH(D1444,CatNome,0)),"?"))</f>
        <v/>
      </c>
      <c r="K1444" s="54">
        <f>IF(D1444="","",IFERROR(INDEX(CatGrupo,MATCH(D1444,CatNome,0)),"?"))</f>
        <v/>
      </c>
      <c r="L1444" s="55">
        <f>IF(J1444="Entrada",N(I1444),IF(J1444="Saída",-N(I1444),0))</f>
        <v/>
      </c>
      <c r="M1444" s="54">
        <f>IF(B1444="",0,IF(H1444="Previsto",IF(Visao="Realizado + previsto",1,0),1))</f>
        <v/>
      </c>
      <c r="N1444" s="54">
        <f>IF(OR(B1444="",H1444&lt;&gt;"Previsto"),"",IF(B1444&lt;TODAY(),"Atrasado",IF(B1444&lt;=TODAY()+7,"Vence em 7 dias","A vencer")))</f>
        <v/>
      </c>
    </row>
    <row r="1445">
      <c r="B1445" s="51" t="n"/>
      <c r="C1445" s="52" t="n"/>
      <c r="D1445" s="52" t="n"/>
      <c r="E1445" s="52" t="n"/>
      <c r="F1445" s="52" t="n"/>
      <c r="G1445" s="52" t="n"/>
      <c r="H1445" s="52" t="n"/>
      <c r="I1445" s="53" t="n"/>
      <c r="J1445" s="54">
        <f>IF(D1445="","",IFERROR(INDEX(CatTipo,MATCH(D1445,CatNome,0)),"?"))</f>
        <v/>
      </c>
      <c r="K1445" s="54">
        <f>IF(D1445="","",IFERROR(INDEX(CatGrupo,MATCH(D1445,CatNome,0)),"?"))</f>
        <v/>
      </c>
      <c r="L1445" s="55">
        <f>IF(J1445="Entrada",N(I1445),IF(J1445="Saída",-N(I1445),0))</f>
        <v/>
      </c>
      <c r="M1445" s="54">
        <f>IF(B1445="",0,IF(H1445="Previsto",IF(Visao="Realizado + previsto",1,0),1))</f>
        <v/>
      </c>
      <c r="N1445" s="54">
        <f>IF(OR(B1445="",H1445&lt;&gt;"Previsto"),"",IF(B1445&lt;TODAY(),"Atrasado",IF(B1445&lt;=TODAY()+7,"Vence em 7 dias","A vencer")))</f>
        <v/>
      </c>
    </row>
    <row r="1446">
      <c r="B1446" s="51" t="n"/>
      <c r="C1446" s="52" t="n"/>
      <c r="D1446" s="52" t="n"/>
      <c r="E1446" s="52" t="n"/>
      <c r="F1446" s="52" t="n"/>
      <c r="G1446" s="52" t="n"/>
      <c r="H1446" s="52" t="n"/>
      <c r="I1446" s="53" t="n"/>
      <c r="J1446" s="54">
        <f>IF(D1446="","",IFERROR(INDEX(CatTipo,MATCH(D1446,CatNome,0)),"?"))</f>
        <v/>
      </c>
      <c r="K1446" s="54">
        <f>IF(D1446="","",IFERROR(INDEX(CatGrupo,MATCH(D1446,CatNome,0)),"?"))</f>
        <v/>
      </c>
      <c r="L1446" s="55">
        <f>IF(J1446="Entrada",N(I1446),IF(J1446="Saída",-N(I1446),0))</f>
        <v/>
      </c>
      <c r="M1446" s="54">
        <f>IF(B1446="",0,IF(H1446="Previsto",IF(Visao="Realizado + previsto",1,0),1))</f>
        <v/>
      </c>
      <c r="N1446" s="54">
        <f>IF(OR(B1446="",H1446&lt;&gt;"Previsto"),"",IF(B1446&lt;TODAY(),"Atrasado",IF(B1446&lt;=TODAY()+7,"Vence em 7 dias","A vencer")))</f>
        <v/>
      </c>
    </row>
    <row r="1447">
      <c r="B1447" s="51" t="n"/>
      <c r="C1447" s="52" t="n"/>
      <c r="D1447" s="52" t="n"/>
      <c r="E1447" s="52" t="n"/>
      <c r="F1447" s="52" t="n"/>
      <c r="G1447" s="52" t="n"/>
      <c r="H1447" s="52" t="n"/>
      <c r="I1447" s="53" t="n"/>
      <c r="J1447" s="54">
        <f>IF(D1447="","",IFERROR(INDEX(CatTipo,MATCH(D1447,CatNome,0)),"?"))</f>
        <v/>
      </c>
      <c r="K1447" s="54">
        <f>IF(D1447="","",IFERROR(INDEX(CatGrupo,MATCH(D1447,CatNome,0)),"?"))</f>
        <v/>
      </c>
      <c r="L1447" s="55">
        <f>IF(J1447="Entrada",N(I1447),IF(J1447="Saída",-N(I1447),0))</f>
        <v/>
      </c>
      <c r="M1447" s="54">
        <f>IF(B1447="",0,IF(H1447="Previsto",IF(Visao="Realizado + previsto",1,0),1))</f>
        <v/>
      </c>
      <c r="N1447" s="54">
        <f>IF(OR(B1447="",H1447&lt;&gt;"Previsto"),"",IF(B1447&lt;TODAY(),"Atrasado",IF(B1447&lt;=TODAY()+7,"Vence em 7 dias","A vencer")))</f>
        <v/>
      </c>
    </row>
    <row r="1448">
      <c r="B1448" s="51" t="n"/>
      <c r="C1448" s="52" t="n"/>
      <c r="D1448" s="52" t="n"/>
      <c r="E1448" s="52" t="n"/>
      <c r="F1448" s="52" t="n"/>
      <c r="G1448" s="52" t="n"/>
      <c r="H1448" s="52" t="n"/>
      <c r="I1448" s="53" t="n"/>
      <c r="J1448" s="54">
        <f>IF(D1448="","",IFERROR(INDEX(CatTipo,MATCH(D1448,CatNome,0)),"?"))</f>
        <v/>
      </c>
      <c r="K1448" s="54">
        <f>IF(D1448="","",IFERROR(INDEX(CatGrupo,MATCH(D1448,CatNome,0)),"?"))</f>
        <v/>
      </c>
      <c r="L1448" s="55">
        <f>IF(J1448="Entrada",N(I1448),IF(J1448="Saída",-N(I1448),0))</f>
        <v/>
      </c>
      <c r="M1448" s="54">
        <f>IF(B1448="",0,IF(H1448="Previsto",IF(Visao="Realizado + previsto",1,0),1))</f>
        <v/>
      </c>
      <c r="N1448" s="54">
        <f>IF(OR(B1448="",H1448&lt;&gt;"Previsto"),"",IF(B1448&lt;TODAY(),"Atrasado",IF(B1448&lt;=TODAY()+7,"Vence em 7 dias","A vencer")))</f>
        <v/>
      </c>
    </row>
    <row r="1449">
      <c r="B1449" s="51" t="n"/>
      <c r="C1449" s="52" t="n"/>
      <c r="D1449" s="52" t="n"/>
      <c r="E1449" s="52" t="n"/>
      <c r="F1449" s="52" t="n"/>
      <c r="G1449" s="52" t="n"/>
      <c r="H1449" s="52" t="n"/>
      <c r="I1449" s="53" t="n"/>
      <c r="J1449" s="54">
        <f>IF(D1449="","",IFERROR(INDEX(CatTipo,MATCH(D1449,CatNome,0)),"?"))</f>
        <v/>
      </c>
      <c r="K1449" s="54">
        <f>IF(D1449="","",IFERROR(INDEX(CatGrupo,MATCH(D1449,CatNome,0)),"?"))</f>
        <v/>
      </c>
      <c r="L1449" s="55">
        <f>IF(J1449="Entrada",N(I1449),IF(J1449="Saída",-N(I1449),0))</f>
        <v/>
      </c>
      <c r="M1449" s="54">
        <f>IF(B1449="",0,IF(H1449="Previsto",IF(Visao="Realizado + previsto",1,0),1))</f>
        <v/>
      </c>
      <c r="N1449" s="54">
        <f>IF(OR(B1449="",H1449&lt;&gt;"Previsto"),"",IF(B1449&lt;TODAY(),"Atrasado",IF(B1449&lt;=TODAY()+7,"Vence em 7 dias","A vencer")))</f>
        <v/>
      </c>
    </row>
    <row r="1450">
      <c r="B1450" s="51" t="n"/>
      <c r="C1450" s="52" t="n"/>
      <c r="D1450" s="52" t="n"/>
      <c r="E1450" s="52" t="n"/>
      <c r="F1450" s="52" t="n"/>
      <c r="G1450" s="52" t="n"/>
      <c r="H1450" s="52" t="n"/>
      <c r="I1450" s="53" t="n"/>
      <c r="J1450" s="54">
        <f>IF(D1450="","",IFERROR(INDEX(CatTipo,MATCH(D1450,CatNome,0)),"?"))</f>
        <v/>
      </c>
      <c r="K1450" s="54">
        <f>IF(D1450="","",IFERROR(INDEX(CatGrupo,MATCH(D1450,CatNome,0)),"?"))</f>
        <v/>
      </c>
      <c r="L1450" s="55">
        <f>IF(J1450="Entrada",N(I1450),IF(J1450="Saída",-N(I1450),0))</f>
        <v/>
      </c>
      <c r="M1450" s="54">
        <f>IF(B1450="",0,IF(H1450="Previsto",IF(Visao="Realizado + previsto",1,0),1))</f>
        <v/>
      </c>
      <c r="N1450" s="54">
        <f>IF(OR(B1450="",H1450&lt;&gt;"Previsto"),"",IF(B1450&lt;TODAY(),"Atrasado",IF(B1450&lt;=TODAY()+7,"Vence em 7 dias","A vencer")))</f>
        <v/>
      </c>
    </row>
    <row r="1451">
      <c r="B1451" s="51" t="n"/>
      <c r="C1451" s="52" t="n"/>
      <c r="D1451" s="52" t="n"/>
      <c r="E1451" s="52" t="n"/>
      <c r="F1451" s="52" t="n"/>
      <c r="G1451" s="52" t="n"/>
      <c r="H1451" s="52" t="n"/>
      <c r="I1451" s="53" t="n"/>
      <c r="J1451" s="54">
        <f>IF(D1451="","",IFERROR(INDEX(CatTipo,MATCH(D1451,CatNome,0)),"?"))</f>
        <v/>
      </c>
      <c r="K1451" s="54">
        <f>IF(D1451="","",IFERROR(INDEX(CatGrupo,MATCH(D1451,CatNome,0)),"?"))</f>
        <v/>
      </c>
      <c r="L1451" s="55">
        <f>IF(J1451="Entrada",N(I1451),IF(J1451="Saída",-N(I1451),0))</f>
        <v/>
      </c>
      <c r="M1451" s="54">
        <f>IF(B1451="",0,IF(H1451="Previsto",IF(Visao="Realizado + previsto",1,0),1))</f>
        <v/>
      </c>
      <c r="N1451" s="54">
        <f>IF(OR(B1451="",H1451&lt;&gt;"Previsto"),"",IF(B1451&lt;TODAY(),"Atrasado",IF(B1451&lt;=TODAY()+7,"Vence em 7 dias","A vencer")))</f>
        <v/>
      </c>
    </row>
    <row r="1452">
      <c r="B1452" s="51" t="n"/>
      <c r="C1452" s="52" t="n"/>
      <c r="D1452" s="52" t="n"/>
      <c r="E1452" s="52" t="n"/>
      <c r="F1452" s="52" t="n"/>
      <c r="G1452" s="52" t="n"/>
      <c r="H1452" s="52" t="n"/>
      <c r="I1452" s="53" t="n"/>
      <c r="J1452" s="54">
        <f>IF(D1452="","",IFERROR(INDEX(CatTipo,MATCH(D1452,CatNome,0)),"?"))</f>
        <v/>
      </c>
      <c r="K1452" s="54">
        <f>IF(D1452="","",IFERROR(INDEX(CatGrupo,MATCH(D1452,CatNome,0)),"?"))</f>
        <v/>
      </c>
      <c r="L1452" s="55">
        <f>IF(J1452="Entrada",N(I1452),IF(J1452="Saída",-N(I1452),0))</f>
        <v/>
      </c>
      <c r="M1452" s="54">
        <f>IF(B1452="",0,IF(H1452="Previsto",IF(Visao="Realizado + previsto",1,0),1))</f>
        <v/>
      </c>
      <c r="N1452" s="54">
        <f>IF(OR(B1452="",H1452&lt;&gt;"Previsto"),"",IF(B1452&lt;TODAY(),"Atrasado",IF(B1452&lt;=TODAY()+7,"Vence em 7 dias","A vencer")))</f>
        <v/>
      </c>
    </row>
    <row r="1453">
      <c r="B1453" s="51" t="n"/>
      <c r="C1453" s="52" t="n"/>
      <c r="D1453" s="52" t="n"/>
      <c r="E1453" s="52" t="n"/>
      <c r="F1453" s="52" t="n"/>
      <c r="G1453" s="52" t="n"/>
      <c r="H1453" s="52" t="n"/>
      <c r="I1453" s="53" t="n"/>
      <c r="J1453" s="54">
        <f>IF(D1453="","",IFERROR(INDEX(CatTipo,MATCH(D1453,CatNome,0)),"?"))</f>
        <v/>
      </c>
      <c r="K1453" s="54">
        <f>IF(D1453="","",IFERROR(INDEX(CatGrupo,MATCH(D1453,CatNome,0)),"?"))</f>
        <v/>
      </c>
      <c r="L1453" s="55">
        <f>IF(J1453="Entrada",N(I1453),IF(J1453="Saída",-N(I1453),0))</f>
        <v/>
      </c>
      <c r="M1453" s="54">
        <f>IF(B1453="",0,IF(H1453="Previsto",IF(Visao="Realizado + previsto",1,0),1))</f>
        <v/>
      </c>
      <c r="N1453" s="54">
        <f>IF(OR(B1453="",H1453&lt;&gt;"Previsto"),"",IF(B1453&lt;TODAY(),"Atrasado",IF(B1453&lt;=TODAY()+7,"Vence em 7 dias","A vencer")))</f>
        <v/>
      </c>
    </row>
    <row r="1454">
      <c r="B1454" s="51" t="n"/>
      <c r="C1454" s="52" t="n"/>
      <c r="D1454" s="52" t="n"/>
      <c r="E1454" s="52" t="n"/>
      <c r="F1454" s="52" t="n"/>
      <c r="G1454" s="52" t="n"/>
      <c r="H1454" s="52" t="n"/>
      <c r="I1454" s="53" t="n"/>
      <c r="J1454" s="54">
        <f>IF(D1454="","",IFERROR(INDEX(CatTipo,MATCH(D1454,CatNome,0)),"?"))</f>
        <v/>
      </c>
      <c r="K1454" s="54">
        <f>IF(D1454="","",IFERROR(INDEX(CatGrupo,MATCH(D1454,CatNome,0)),"?"))</f>
        <v/>
      </c>
      <c r="L1454" s="55">
        <f>IF(J1454="Entrada",N(I1454),IF(J1454="Saída",-N(I1454),0))</f>
        <v/>
      </c>
      <c r="M1454" s="54">
        <f>IF(B1454="",0,IF(H1454="Previsto",IF(Visao="Realizado + previsto",1,0),1))</f>
        <v/>
      </c>
      <c r="N1454" s="54">
        <f>IF(OR(B1454="",H1454&lt;&gt;"Previsto"),"",IF(B1454&lt;TODAY(),"Atrasado",IF(B1454&lt;=TODAY()+7,"Vence em 7 dias","A vencer")))</f>
        <v/>
      </c>
    </row>
    <row r="1455">
      <c r="B1455" s="51" t="n"/>
      <c r="C1455" s="52" t="n"/>
      <c r="D1455" s="52" t="n"/>
      <c r="E1455" s="52" t="n"/>
      <c r="F1455" s="52" t="n"/>
      <c r="G1455" s="52" t="n"/>
      <c r="H1455" s="52" t="n"/>
      <c r="I1455" s="53" t="n"/>
      <c r="J1455" s="54">
        <f>IF(D1455="","",IFERROR(INDEX(CatTipo,MATCH(D1455,CatNome,0)),"?"))</f>
        <v/>
      </c>
      <c r="K1455" s="54">
        <f>IF(D1455="","",IFERROR(INDEX(CatGrupo,MATCH(D1455,CatNome,0)),"?"))</f>
        <v/>
      </c>
      <c r="L1455" s="55">
        <f>IF(J1455="Entrada",N(I1455),IF(J1455="Saída",-N(I1455),0))</f>
        <v/>
      </c>
      <c r="M1455" s="54">
        <f>IF(B1455="",0,IF(H1455="Previsto",IF(Visao="Realizado + previsto",1,0),1))</f>
        <v/>
      </c>
      <c r="N1455" s="54">
        <f>IF(OR(B1455="",H1455&lt;&gt;"Previsto"),"",IF(B1455&lt;TODAY(),"Atrasado",IF(B1455&lt;=TODAY()+7,"Vence em 7 dias","A vencer")))</f>
        <v/>
      </c>
    </row>
    <row r="1456">
      <c r="B1456" s="51" t="n"/>
      <c r="C1456" s="52" t="n"/>
      <c r="D1456" s="52" t="n"/>
      <c r="E1456" s="52" t="n"/>
      <c r="F1456" s="52" t="n"/>
      <c r="G1456" s="52" t="n"/>
      <c r="H1456" s="52" t="n"/>
      <c r="I1456" s="53" t="n"/>
      <c r="J1456" s="54">
        <f>IF(D1456="","",IFERROR(INDEX(CatTipo,MATCH(D1456,CatNome,0)),"?"))</f>
        <v/>
      </c>
      <c r="K1456" s="54">
        <f>IF(D1456="","",IFERROR(INDEX(CatGrupo,MATCH(D1456,CatNome,0)),"?"))</f>
        <v/>
      </c>
      <c r="L1456" s="55">
        <f>IF(J1456="Entrada",N(I1456),IF(J1456="Saída",-N(I1456),0))</f>
        <v/>
      </c>
      <c r="M1456" s="54">
        <f>IF(B1456="",0,IF(H1456="Previsto",IF(Visao="Realizado + previsto",1,0),1))</f>
        <v/>
      </c>
      <c r="N1456" s="54">
        <f>IF(OR(B1456="",H1456&lt;&gt;"Previsto"),"",IF(B1456&lt;TODAY(),"Atrasado",IF(B1456&lt;=TODAY()+7,"Vence em 7 dias","A vencer")))</f>
        <v/>
      </c>
    </row>
    <row r="1457">
      <c r="B1457" s="51" t="n"/>
      <c r="C1457" s="52" t="n"/>
      <c r="D1457" s="52" t="n"/>
      <c r="E1457" s="52" t="n"/>
      <c r="F1457" s="52" t="n"/>
      <c r="G1457" s="52" t="n"/>
      <c r="H1457" s="52" t="n"/>
      <c r="I1457" s="53" t="n"/>
      <c r="J1457" s="54">
        <f>IF(D1457="","",IFERROR(INDEX(CatTipo,MATCH(D1457,CatNome,0)),"?"))</f>
        <v/>
      </c>
      <c r="K1457" s="54">
        <f>IF(D1457="","",IFERROR(INDEX(CatGrupo,MATCH(D1457,CatNome,0)),"?"))</f>
        <v/>
      </c>
      <c r="L1457" s="55">
        <f>IF(J1457="Entrada",N(I1457),IF(J1457="Saída",-N(I1457),0))</f>
        <v/>
      </c>
      <c r="M1457" s="54">
        <f>IF(B1457="",0,IF(H1457="Previsto",IF(Visao="Realizado + previsto",1,0),1))</f>
        <v/>
      </c>
      <c r="N1457" s="54">
        <f>IF(OR(B1457="",H1457&lt;&gt;"Previsto"),"",IF(B1457&lt;TODAY(),"Atrasado",IF(B1457&lt;=TODAY()+7,"Vence em 7 dias","A vencer")))</f>
        <v/>
      </c>
    </row>
    <row r="1458">
      <c r="B1458" s="51" t="n"/>
      <c r="C1458" s="52" t="n"/>
      <c r="D1458" s="52" t="n"/>
      <c r="E1458" s="52" t="n"/>
      <c r="F1458" s="52" t="n"/>
      <c r="G1458" s="52" t="n"/>
      <c r="H1458" s="52" t="n"/>
      <c r="I1458" s="53" t="n"/>
      <c r="J1458" s="54">
        <f>IF(D1458="","",IFERROR(INDEX(CatTipo,MATCH(D1458,CatNome,0)),"?"))</f>
        <v/>
      </c>
      <c r="K1458" s="54">
        <f>IF(D1458="","",IFERROR(INDEX(CatGrupo,MATCH(D1458,CatNome,0)),"?"))</f>
        <v/>
      </c>
      <c r="L1458" s="55">
        <f>IF(J1458="Entrada",N(I1458),IF(J1458="Saída",-N(I1458),0))</f>
        <v/>
      </c>
      <c r="M1458" s="54">
        <f>IF(B1458="",0,IF(H1458="Previsto",IF(Visao="Realizado + previsto",1,0),1))</f>
        <v/>
      </c>
      <c r="N1458" s="54">
        <f>IF(OR(B1458="",H1458&lt;&gt;"Previsto"),"",IF(B1458&lt;TODAY(),"Atrasado",IF(B1458&lt;=TODAY()+7,"Vence em 7 dias","A vencer")))</f>
        <v/>
      </c>
    </row>
    <row r="1459">
      <c r="B1459" s="51" t="n"/>
      <c r="C1459" s="52" t="n"/>
      <c r="D1459" s="52" t="n"/>
      <c r="E1459" s="52" t="n"/>
      <c r="F1459" s="52" t="n"/>
      <c r="G1459" s="52" t="n"/>
      <c r="H1459" s="52" t="n"/>
      <c r="I1459" s="53" t="n"/>
      <c r="J1459" s="54">
        <f>IF(D1459="","",IFERROR(INDEX(CatTipo,MATCH(D1459,CatNome,0)),"?"))</f>
        <v/>
      </c>
      <c r="K1459" s="54">
        <f>IF(D1459="","",IFERROR(INDEX(CatGrupo,MATCH(D1459,CatNome,0)),"?"))</f>
        <v/>
      </c>
      <c r="L1459" s="55">
        <f>IF(J1459="Entrada",N(I1459),IF(J1459="Saída",-N(I1459),0))</f>
        <v/>
      </c>
      <c r="M1459" s="54">
        <f>IF(B1459="",0,IF(H1459="Previsto",IF(Visao="Realizado + previsto",1,0),1))</f>
        <v/>
      </c>
      <c r="N1459" s="54">
        <f>IF(OR(B1459="",H1459&lt;&gt;"Previsto"),"",IF(B1459&lt;TODAY(),"Atrasado",IF(B1459&lt;=TODAY()+7,"Vence em 7 dias","A vencer")))</f>
        <v/>
      </c>
    </row>
    <row r="1460">
      <c r="B1460" s="51" t="n"/>
      <c r="C1460" s="52" t="n"/>
      <c r="D1460" s="52" t="n"/>
      <c r="E1460" s="52" t="n"/>
      <c r="F1460" s="52" t="n"/>
      <c r="G1460" s="52" t="n"/>
      <c r="H1460" s="52" t="n"/>
      <c r="I1460" s="53" t="n"/>
      <c r="J1460" s="54">
        <f>IF(D1460="","",IFERROR(INDEX(CatTipo,MATCH(D1460,CatNome,0)),"?"))</f>
        <v/>
      </c>
      <c r="K1460" s="54">
        <f>IF(D1460="","",IFERROR(INDEX(CatGrupo,MATCH(D1460,CatNome,0)),"?"))</f>
        <v/>
      </c>
      <c r="L1460" s="55">
        <f>IF(J1460="Entrada",N(I1460),IF(J1460="Saída",-N(I1460),0))</f>
        <v/>
      </c>
      <c r="M1460" s="54">
        <f>IF(B1460="",0,IF(H1460="Previsto",IF(Visao="Realizado + previsto",1,0),1))</f>
        <v/>
      </c>
      <c r="N1460" s="54">
        <f>IF(OR(B1460="",H1460&lt;&gt;"Previsto"),"",IF(B1460&lt;TODAY(),"Atrasado",IF(B1460&lt;=TODAY()+7,"Vence em 7 dias","A vencer")))</f>
        <v/>
      </c>
    </row>
    <row r="1461">
      <c r="B1461" s="51" t="n"/>
      <c r="C1461" s="52" t="n"/>
      <c r="D1461" s="52" t="n"/>
      <c r="E1461" s="52" t="n"/>
      <c r="F1461" s="52" t="n"/>
      <c r="G1461" s="52" t="n"/>
      <c r="H1461" s="52" t="n"/>
      <c r="I1461" s="53" t="n"/>
      <c r="J1461" s="54">
        <f>IF(D1461="","",IFERROR(INDEX(CatTipo,MATCH(D1461,CatNome,0)),"?"))</f>
        <v/>
      </c>
      <c r="K1461" s="54">
        <f>IF(D1461="","",IFERROR(INDEX(CatGrupo,MATCH(D1461,CatNome,0)),"?"))</f>
        <v/>
      </c>
      <c r="L1461" s="55">
        <f>IF(J1461="Entrada",N(I1461),IF(J1461="Saída",-N(I1461),0))</f>
        <v/>
      </c>
      <c r="M1461" s="54">
        <f>IF(B1461="",0,IF(H1461="Previsto",IF(Visao="Realizado + previsto",1,0),1))</f>
        <v/>
      </c>
      <c r="N1461" s="54">
        <f>IF(OR(B1461="",H1461&lt;&gt;"Previsto"),"",IF(B1461&lt;TODAY(),"Atrasado",IF(B1461&lt;=TODAY()+7,"Vence em 7 dias","A vencer")))</f>
        <v/>
      </c>
    </row>
    <row r="1462">
      <c r="B1462" s="51" t="n"/>
      <c r="C1462" s="52" t="n"/>
      <c r="D1462" s="52" t="n"/>
      <c r="E1462" s="52" t="n"/>
      <c r="F1462" s="52" t="n"/>
      <c r="G1462" s="52" t="n"/>
      <c r="H1462" s="52" t="n"/>
      <c r="I1462" s="53" t="n"/>
      <c r="J1462" s="54">
        <f>IF(D1462="","",IFERROR(INDEX(CatTipo,MATCH(D1462,CatNome,0)),"?"))</f>
        <v/>
      </c>
      <c r="K1462" s="54">
        <f>IF(D1462="","",IFERROR(INDEX(CatGrupo,MATCH(D1462,CatNome,0)),"?"))</f>
        <v/>
      </c>
      <c r="L1462" s="55">
        <f>IF(J1462="Entrada",N(I1462),IF(J1462="Saída",-N(I1462),0))</f>
        <v/>
      </c>
      <c r="M1462" s="54">
        <f>IF(B1462="",0,IF(H1462="Previsto",IF(Visao="Realizado + previsto",1,0),1))</f>
        <v/>
      </c>
      <c r="N1462" s="54">
        <f>IF(OR(B1462="",H1462&lt;&gt;"Previsto"),"",IF(B1462&lt;TODAY(),"Atrasado",IF(B1462&lt;=TODAY()+7,"Vence em 7 dias","A vencer")))</f>
        <v/>
      </c>
    </row>
    <row r="1463">
      <c r="B1463" s="51" t="n"/>
      <c r="C1463" s="52" t="n"/>
      <c r="D1463" s="52" t="n"/>
      <c r="E1463" s="52" t="n"/>
      <c r="F1463" s="52" t="n"/>
      <c r="G1463" s="52" t="n"/>
      <c r="H1463" s="52" t="n"/>
      <c r="I1463" s="53" t="n"/>
      <c r="J1463" s="54">
        <f>IF(D1463="","",IFERROR(INDEX(CatTipo,MATCH(D1463,CatNome,0)),"?"))</f>
        <v/>
      </c>
      <c r="K1463" s="54">
        <f>IF(D1463="","",IFERROR(INDEX(CatGrupo,MATCH(D1463,CatNome,0)),"?"))</f>
        <v/>
      </c>
      <c r="L1463" s="55">
        <f>IF(J1463="Entrada",N(I1463),IF(J1463="Saída",-N(I1463),0))</f>
        <v/>
      </c>
      <c r="M1463" s="54">
        <f>IF(B1463="",0,IF(H1463="Previsto",IF(Visao="Realizado + previsto",1,0),1))</f>
        <v/>
      </c>
      <c r="N1463" s="54">
        <f>IF(OR(B1463="",H1463&lt;&gt;"Previsto"),"",IF(B1463&lt;TODAY(),"Atrasado",IF(B1463&lt;=TODAY()+7,"Vence em 7 dias","A vencer")))</f>
        <v/>
      </c>
    </row>
    <row r="1464">
      <c r="B1464" s="51" t="n"/>
      <c r="C1464" s="52" t="n"/>
      <c r="D1464" s="52" t="n"/>
      <c r="E1464" s="52" t="n"/>
      <c r="F1464" s="52" t="n"/>
      <c r="G1464" s="52" t="n"/>
      <c r="H1464" s="52" t="n"/>
      <c r="I1464" s="53" t="n"/>
      <c r="J1464" s="54">
        <f>IF(D1464="","",IFERROR(INDEX(CatTipo,MATCH(D1464,CatNome,0)),"?"))</f>
        <v/>
      </c>
      <c r="K1464" s="54">
        <f>IF(D1464="","",IFERROR(INDEX(CatGrupo,MATCH(D1464,CatNome,0)),"?"))</f>
        <v/>
      </c>
      <c r="L1464" s="55">
        <f>IF(J1464="Entrada",N(I1464),IF(J1464="Saída",-N(I1464),0))</f>
        <v/>
      </c>
      <c r="M1464" s="54">
        <f>IF(B1464="",0,IF(H1464="Previsto",IF(Visao="Realizado + previsto",1,0),1))</f>
        <v/>
      </c>
      <c r="N1464" s="54">
        <f>IF(OR(B1464="",H1464&lt;&gt;"Previsto"),"",IF(B1464&lt;TODAY(),"Atrasado",IF(B1464&lt;=TODAY()+7,"Vence em 7 dias","A vencer")))</f>
        <v/>
      </c>
    </row>
    <row r="1465">
      <c r="B1465" s="51" t="n"/>
      <c r="C1465" s="52" t="n"/>
      <c r="D1465" s="52" t="n"/>
      <c r="E1465" s="52" t="n"/>
      <c r="F1465" s="52" t="n"/>
      <c r="G1465" s="52" t="n"/>
      <c r="H1465" s="52" t="n"/>
      <c r="I1465" s="53" t="n"/>
      <c r="J1465" s="54">
        <f>IF(D1465="","",IFERROR(INDEX(CatTipo,MATCH(D1465,CatNome,0)),"?"))</f>
        <v/>
      </c>
      <c r="K1465" s="54">
        <f>IF(D1465="","",IFERROR(INDEX(CatGrupo,MATCH(D1465,CatNome,0)),"?"))</f>
        <v/>
      </c>
      <c r="L1465" s="55">
        <f>IF(J1465="Entrada",N(I1465),IF(J1465="Saída",-N(I1465),0))</f>
        <v/>
      </c>
      <c r="M1465" s="54">
        <f>IF(B1465="",0,IF(H1465="Previsto",IF(Visao="Realizado + previsto",1,0),1))</f>
        <v/>
      </c>
      <c r="N1465" s="54">
        <f>IF(OR(B1465="",H1465&lt;&gt;"Previsto"),"",IF(B1465&lt;TODAY(),"Atrasado",IF(B1465&lt;=TODAY()+7,"Vence em 7 dias","A vencer")))</f>
        <v/>
      </c>
    </row>
    <row r="1466">
      <c r="B1466" s="51" t="n"/>
      <c r="C1466" s="52" t="n"/>
      <c r="D1466" s="52" t="n"/>
      <c r="E1466" s="52" t="n"/>
      <c r="F1466" s="52" t="n"/>
      <c r="G1466" s="52" t="n"/>
      <c r="H1466" s="52" t="n"/>
      <c r="I1466" s="53" t="n"/>
      <c r="J1466" s="54">
        <f>IF(D1466="","",IFERROR(INDEX(CatTipo,MATCH(D1466,CatNome,0)),"?"))</f>
        <v/>
      </c>
      <c r="K1466" s="54">
        <f>IF(D1466="","",IFERROR(INDEX(CatGrupo,MATCH(D1466,CatNome,0)),"?"))</f>
        <v/>
      </c>
      <c r="L1466" s="55">
        <f>IF(J1466="Entrada",N(I1466),IF(J1466="Saída",-N(I1466),0))</f>
        <v/>
      </c>
      <c r="M1466" s="54">
        <f>IF(B1466="",0,IF(H1466="Previsto",IF(Visao="Realizado + previsto",1,0),1))</f>
        <v/>
      </c>
      <c r="N1466" s="54">
        <f>IF(OR(B1466="",H1466&lt;&gt;"Previsto"),"",IF(B1466&lt;TODAY(),"Atrasado",IF(B1466&lt;=TODAY()+7,"Vence em 7 dias","A vencer")))</f>
        <v/>
      </c>
    </row>
    <row r="1467">
      <c r="B1467" s="51" t="n"/>
      <c r="C1467" s="52" t="n"/>
      <c r="D1467" s="52" t="n"/>
      <c r="E1467" s="52" t="n"/>
      <c r="F1467" s="52" t="n"/>
      <c r="G1467" s="52" t="n"/>
      <c r="H1467" s="52" t="n"/>
      <c r="I1467" s="53" t="n"/>
      <c r="J1467" s="54">
        <f>IF(D1467="","",IFERROR(INDEX(CatTipo,MATCH(D1467,CatNome,0)),"?"))</f>
        <v/>
      </c>
      <c r="K1467" s="54">
        <f>IF(D1467="","",IFERROR(INDEX(CatGrupo,MATCH(D1467,CatNome,0)),"?"))</f>
        <v/>
      </c>
      <c r="L1467" s="55">
        <f>IF(J1467="Entrada",N(I1467),IF(J1467="Saída",-N(I1467),0))</f>
        <v/>
      </c>
      <c r="M1467" s="54">
        <f>IF(B1467="",0,IF(H1467="Previsto",IF(Visao="Realizado + previsto",1,0),1))</f>
        <v/>
      </c>
      <c r="N1467" s="54">
        <f>IF(OR(B1467="",H1467&lt;&gt;"Previsto"),"",IF(B1467&lt;TODAY(),"Atrasado",IF(B1467&lt;=TODAY()+7,"Vence em 7 dias","A vencer")))</f>
        <v/>
      </c>
    </row>
    <row r="1468">
      <c r="B1468" s="51" t="n"/>
      <c r="C1468" s="52" t="n"/>
      <c r="D1468" s="52" t="n"/>
      <c r="E1468" s="52" t="n"/>
      <c r="F1468" s="52" t="n"/>
      <c r="G1468" s="52" t="n"/>
      <c r="H1468" s="52" t="n"/>
      <c r="I1468" s="53" t="n"/>
      <c r="J1468" s="54">
        <f>IF(D1468="","",IFERROR(INDEX(CatTipo,MATCH(D1468,CatNome,0)),"?"))</f>
        <v/>
      </c>
      <c r="K1468" s="54">
        <f>IF(D1468="","",IFERROR(INDEX(CatGrupo,MATCH(D1468,CatNome,0)),"?"))</f>
        <v/>
      </c>
      <c r="L1468" s="55">
        <f>IF(J1468="Entrada",N(I1468),IF(J1468="Saída",-N(I1468),0))</f>
        <v/>
      </c>
      <c r="M1468" s="54">
        <f>IF(B1468="",0,IF(H1468="Previsto",IF(Visao="Realizado + previsto",1,0),1))</f>
        <v/>
      </c>
      <c r="N1468" s="54">
        <f>IF(OR(B1468="",H1468&lt;&gt;"Previsto"),"",IF(B1468&lt;TODAY(),"Atrasado",IF(B1468&lt;=TODAY()+7,"Vence em 7 dias","A vencer")))</f>
        <v/>
      </c>
    </row>
    <row r="1469">
      <c r="B1469" s="51" t="n"/>
      <c r="C1469" s="52" t="n"/>
      <c r="D1469" s="52" t="n"/>
      <c r="E1469" s="52" t="n"/>
      <c r="F1469" s="52" t="n"/>
      <c r="G1469" s="52" t="n"/>
      <c r="H1469" s="52" t="n"/>
      <c r="I1469" s="53" t="n"/>
      <c r="J1469" s="54">
        <f>IF(D1469="","",IFERROR(INDEX(CatTipo,MATCH(D1469,CatNome,0)),"?"))</f>
        <v/>
      </c>
      <c r="K1469" s="54">
        <f>IF(D1469="","",IFERROR(INDEX(CatGrupo,MATCH(D1469,CatNome,0)),"?"))</f>
        <v/>
      </c>
      <c r="L1469" s="55">
        <f>IF(J1469="Entrada",N(I1469),IF(J1469="Saída",-N(I1469),0))</f>
        <v/>
      </c>
      <c r="M1469" s="54">
        <f>IF(B1469="",0,IF(H1469="Previsto",IF(Visao="Realizado + previsto",1,0),1))</f>
        <v/>
      </c>
      <c r="N1469" s="54">
        <f>IF(OR(B1469="",H1469&lt;&gt;"Previsto"),"",IF(B1469&lt;TODAY(),"Atrasado",IF(B1469&lt;=TODAY()+7,"Vence em 7 dias","A vencer")))</f>
        <v/>
      </c>
    </row>
    <row r="1470">
      <c r="B1470" s="51" t="n"/>
      <c r="C1470" s="52" t="n"/>
      <c r="D1470" s="52" t="n"/>
      <c r="E1470" s="52" t="n"/>
      <c r="F1470" s="52" t="n"/>
      <c r="G1470" s="52" t="n"/>
      <c r="H1470" s="52" t="n"/>
      <c r="I1470" s="53" t="n"/>
      <c r="J1470" s="54">
        <f>IF(D1470="","",IFERROR(INDEX(CatTipo,MATCH(D1470,CatNome,0)),"?"))</f>
        <v/>
      </c>
      <c r="K1470" s="54">
        <f>IF(D1470="","",IFERROR(INDEX(CatGrupo,MATCH(D1470,CatNome,0)),"?"))</f>
        <v/>
      </c>
      <c r="L1470" s="55">
        <f>IF(J1470="Entrada",N(I1470),IF(J1470="Saída",-N(I1470),0))</f>
        <v/>
      </c>
      <c r="M1470" s="54">
        <f>IF(B1470="",0,IF(H1470="Previsto",IF(Visao="Realizado + previsto",1,0),1))</f>
        <v/>
      </c>
      <c r="N1470" s="54">
        <f>IF(OR(B1470="",H1470&lt;&gt;"Previsto"),"",IF(B1470&lt;TODAY(),"Atrasado",IF(B1470&lt;=TODAY()+7,"Vence em 7 dias","A vencer")))</f>
        <v/>
      </c>
    </row>
    <row r="1471">
      <c r="B1471" s="51" t="n"/>
      <c r="C1471" s="52" t="n"/>
      <c r="D1471" s="52" t="n"/>
      <c r="E1471" s="52" t="n"/>
      <c r="F1471" s="52" t="n"/>
      <c r="G1471" s="52" t="n"/>
      <c r="H1471" s="52" t="n"/>
      <c r="I1471" s="53" t="n"/>
      <c r="J1471" s="54">
        <f>IF(D1471="","",IFERROR(INDEX(CatTipo,MATCH(D1471,CatNome,0)),"?"))</f>
        <v/>
      </c>
      <c r="K1471" s="54">
        <f>IF(D1471="","",IFERROR(INDEX(CatGrupo,MATCH(D1471,CatNome,0)),"?"))</f>
        <v/>
      </c>
      <c r="L1471" s="55">
        <f>IF(J1471="Entrada",N(I1471),IF(J1471="Saída",-N(I1471),0))</f>
        <v/>
      </c>
      <c r="M1471" s="54">
        <f>IF(B1471="",0,IF(H1471="Previsto",IF(Visao="Realizado + previsto",1,0),1))</f>
        <v/>
      </c>
      <c r="N1471" s="54">
        <f>IF(OR(B1471="",H1471&lt;&gt;"Previsto"),"",IF(B1471&lt;TODAY(),"Atrasado",IF(B1471&lt;=TODAY()+7,"Vence em 7 dias","A vencer")))</f>
        <v/>
      </c>
    </row>
    <row r="1472">
      <c r="B1472" s="51" t="n"/>
      <c r="C1472" s="52" t="n"/>
      <c r="D1472" s="52" t="n"/>
      <c r="E1472" s="52" t="n"/>
      <c r="F1472" s="52" t="n"/>
      <c r="G1472" s="52" t="n"/>
      <c r="H1472" s="52" t="n"/>
      <c r="I1472" s="53" t="n"/>
      <c r="J1472" s="54">
        <f>IF(D1472="","",IFERROR(INDEX(CatTipo,MATCH(D1472,CatNome,0)),"?"))</f>
        <v/>
      </c>
      <c r="K1472" s="54">
        <f>IF(D1472="","",IFERROR(INDEX(CatGrupo,MATCH(D1472,CatNome,0)),"?"))</f>
        <v/>
      </c>
      <c r="L1472" s="55">
        <f>IF(J1472="Entrada",N(I1472),IF(J1472="Saída",-N(I1472),0))</f>
        <v/>
      </c>
      <c r="M1472" s="54">
        <f>IF(B1472="",0,IF(H1472="Previsto",IF(Visao="Realizado + previsto",1,0),1))</f>
        <v/>
      </c>
      <c r="N1472" s="54">
        <f>IF(OR(B1472="",H1472&lt;&gt;"Previsto"),"",IF(B1472&lt;TODAY(),"Atrasado",IF(B1472&lt;=TODAY()+7,"Vence em 7 dias","A vencer")))</f>
        <v/>
      </c>
    </row>
    <row r="1473">
      <c r="B1473" s="51" t="n"/>
      <c r="C1473" s="52" t="n"/>
      <c r="D1473" s="52" t="n"/>
      <c r="E1473" s="52" t="n"/>
      <c r="F1473" s="52" t="n"/>
      <c r="G1473" s="52" t="n"/>
      <c r="H1473" s="52" t="n"/>
      <c r="I1473" s="53" t="n"/>
      <c r="J1473" s="54">
        <f>IF(D1473="","",IFERROR(INDEX(CatTipo,MATCH(D1473,CatNome,0)),"?"))</f>
        <v/>
      </c>
      <c r="K1473" s="54">
        <f>IF(D1473="","",IFERROR(INDEX(CatGrupo,MATCH(D1473,CatNome,0)),"?"))</f>
        <v/>
      </c>
      <c r="L1473" s="55">
        <f>IF(J1473="Entrada",N(I1473),IF(J1473="Saída",-N(I1473),0))</f>
        <v/>
      </c>
      <c r="M1473" s="54">
        <f>IF(B1473="",0,IF(H1473="Previsto",IF(Visao="Realizado + previsto",1,0),1))</f>
        <v/>
      </c>
      <c r="N1473" s="54">
        <f>IF(OR(B1473="",H1473&lt;&gt;"Previsto"),"",IF(B1473&lt;TODAY(),"Atrasado",IF(B1473&lt;=TODAY()+7,"Vence em 7 dias","A vencer")))</f>
        <v/>
      </c>
    </row>
    <row r="1474">
      <c r="B1474" s="51" t="n"/>
      <c r="C1474" s="52" t="n"/>
      <c r="D1474" s="52" t="n"/>
      <c r="E1474" s="52" t="n"/>
      <c r="F1474" s="52" t="n"/>
      <c r="G1474" s="52" t="n"/>
      <c r="H1474" s="52" t="n"/>
      <c r="I1474" s="53" t="n"/>
      <c r="J1474" s="54">
        <f>IF(D1474="","",IFERROR(INDEX(CatTipo,MATCH(D1474,CatNome,0)),"?"))</f>
        <v/>
      </c>
      <c r="K1474" s="54">
        <f>IF(D1474="","",IFERROR(INDEX(CatGrupo,MATCH(D1474,CatNome,0)),"?"))</f>
        <v/>
      </c>
      <c r="L1474" s="55">
        <f>IF(J1474="Entrada",N(I1474),IF(J1474="Saída",-N(I1474),0))</f>
        <v/>
      </c>
      <c r="M1474" s="54">
        <f>IF(B1474="",0,IF(H1474="Previsto",IF(Visao="Realizado + previsto",1,0),1))</f>
        <v/>
      </c>
      <c r="N1474" s="54">
        <f>IF(OR(B1474="",H1474&lt;&gt;"Previsto"),"",IF(B1474&lt;TODAY(),"Atrasado",IF(B1474&lt;=TODAY()+7,"Vence em 7 dias","A vencer")))</f>
        <v/>
      </c>
    </row>
    <row r="1475">
      <c r="B1475" s="51" t="n"/>
      <c r="C1475" s="52" t="n"/>
      <c r="D1475" s="52" t="n"/>
      <c r="E1475" s="52" t="n"/>
      <c r="F1475" s="52" t="n"/>
      <c r="G1475" s="52" t="n"/>
      <c r="H1475" s="52" t="n"/>
      <c r="I1475" s="53" t="n"/>
      <c r="J1475" s="54">
        <f>IF(D1475="","",IFERROR(INDEX(CatTipo,MATCH(D1475,CatNome,0)),"?"))</f>
        <v/>
      </c>
      <c r="K1475" s="54">
        <f>IF(D1475="","",IFERROR(INDEX(CatGrupo,MATCH(D1475,CatNome,0)),"?"))</f>
        <v/>
      </c>
      <c r="L1475" s="55">
        <f>IF(J1475="Entrada",N(I1475),IF(J1475="Saída",-N(I1475),0))</f>
        <v/>
      </c>
      <c r="M1475" s="54">
        <f>IF(B1475="",0,IF(H1475="Previsto",IF(Visao="Realizado + previsto",1,0),1))</f>
        <v/>
      </c>
      <c r="N1475" s="54">
        <f>IF(OR(B1475="",H1475&lt;&gt;"Previsto"),"",IF(B1475&lt;TODAY(),"Atrasado",IF(B1475&lt;=TODAY()+7,"Vence em 7 dias","A vencer")))</f>
        <v/>
      </c>
    </row>
    <row r="1476">
      <c r="B1476" s="51" t="n"/>
      <c r="C1476" s="52" t="n"/>
      <c r="D1476" s="52" t="n"/>
      <c r="E1476" s="52" t="n"/>
      <c r="F1476" s="52" t="n"/>
      <c r="G1476" s="52" t="n"/>
      <c r="H1476" s="52" t="n"/>
      <c r="I1476" s="53" t="n"/>
      <c r="J1476" s="54">
        <f>IF(D1476="","",IFERROR(INDEX(CatTipo,MATCH(D1476,CatNome,0)),"?"))</f>
        <v/>
      </c>
      <c r="K1476" s="54">
        <f>IF(D1476="","",IFERROR(INDEX(CatGrupo,MATCH(D1476,CatNome,0)),"?"))</f>
        <v/>
      </c>
      <c r="L1476" s="55">
        <f>IF(J1476="Entrada",N(I1476),IF(J1476="Saída",-N(I1476),0))</f>
        <v/>
      </c>
      <c r="M1476" s="54">
        <f>IF(B1476="",0,IF(H1476="Previsto",IF(Visao="Realizado + previsto",1,0),1))</f>
        <v/>
      </c>
      <c r="N1476" s="54">
        <f>IF(OR(B1476="",H1476&lt;&gt;"Previsto"),"",IF(B1476&lt;TODAY(),"Atrasado",IF(B1476&lt;=TODAY()+7,"Vence em 7 dias","A vencer")))</f>
        <v/>
      </c>
    </row>
    <row r="1477">
      <c r="B1477" s="51" t="n"/>
      <c r="C1477" s="52" t="n"/>
      <c r="D1477" s="52" t="n"/>
      <c r="E1477" s="52" t="n"/>
      <c r="F1477" s="52" t="n"/>
      <c r="G1477" s="52" t="n"/>
      <c r="H1477" s="52" t="n"/>
      <c r="I1477" s="53" t="n"/>
      <c r="J1477" s="54">
        <f>IF(D1477="","",IFERROR(INDEX(CatTipo,MATCH(D1477,CatNome,0)),"?"))</f>
        <v/>
      </c>
      <c r="K1477" s="54">
        <f>IF(D1477="","",IFERROR(INDEX(CatGrupo,MATCH(D1477,CatNome,0)),"?"))</f>
        <v/>
      </c>
      <c r="L1477" s="55">
        <f>IF(J1477="Entrada",N(I1477),IF(J1477="Saída",-N(I1477),0))</f>
        <v/>
      </c>
      <c r="M1477" s="54">
        <f>IF(B1477="",0,IF(H1477="Previsto",IF(Visao="Realizado + previsto",1,0),1))</f>
        <v/>
      </c>
      <c r="N1477" s="54">
        <f>IF(OR(B1477="",H1477&lt;&gt;"Previsto"),"",IF(B1477&lt;TODAY(),"Atrasado",IF(B1477&lt;=TODAY()+7,"Vence em 7 dias","A vencer")))</f>
        <v/>
      </c>
    </row>
    <row r="1478">
      <c r="B1478" s="51" t="n"/>
      <c r="C1478" s="52" t="n"/>
      <c r="D1478" s="52" t="n"/>
      <c r="E1478" s="52" t="n"/>
      <c r="F1478" s="52" t="n"/>
      <c r="G1478" s="52" t="n"/>
      <c r="H1478" s="52" t="n"/>
      <c r="I1478" s="53" t="n"/>
      <c r="J1478" s="54">
        <f>IF(D1478="","",IFERROR(INDEX(CatTipo,MATCH(D1478,CatNome,0)),"?"))</f>
        <v/>
      </c>
      <c r="K1478" s="54">
        <f>IF(D1478="","",IFERROR(INDEX(CatGrupo,MATCH(D1478,CatNome,0)),"?"))</f>
        <v/>
      </c>
      <c r="L1478" s="55">
        <f>IF(J1478="Entrada",N(I1478),IF(J1478="Saída",-N(I1478),0))</f>
        <v/>
      </c>
      <c r="M1478" s="54">
        <f>IF(B1478="",0,IF(H1478="Previsto",IF(Visao="Realizado + previsto",1,0),1))</f>
        <v/>
      </c>
      <c r="N1478" s="54">
        <f>IF(OR(B1478="",H1478&lt;&gt;"Previsto"),"",IF(B1478&lt;TODAY(),"Atrasado",IF(B1478&lt;=TODAY()+7,"Vence em 7 dias","A vencer")))</f>
        <v/>
      </c>
    </row>
    <row r="1479">
      <c r="B1479" s="51" t="n"/>
      <c r="C1479" s="52" t="n"/>
      <c r="D1479" s="52" t="n"/>
      <c r="E1479" s="52" t="n"/>
      <c r="F1479" s="52" t="n"/>
      <c r="G1479" s="52" t="n"/>
      <c r="H1479" s="52" t="n"/>
      <c r="I1479" s="53" t="n"/>
      <c r="J1479" s="54">
        <f>IF(D1479="","",IFERROR(INDEX(CatTipo,MATCH(D1479,CatNome,0)),"?"))</f>
        <v/>
      </c>
      <c r="K1479" s="54">
        <f>IF(D1479="","",IFERROR(INDEX(CatGrupo,MATCH(D1479,CatNome,0)),"?"))</f>
        <v/>
      </c>
      <c r="L1479" s="55">
        <f>IF(J1479="Entrada",N(I1479),IF(J1479="Saída",-N(I1479),0))</f>
        <v/>
      </c>
      <c r="M1479" s="54">
        <f>IF(B1479="",0,IF(H1479="Previsto",IF(Visao="Realizado + previsto",1,0),1))</f>
        <v/>
      </c>
      <c r="N1479" s="54">
        <f>IF(OR(B1479="",H1479&lt;&gt;"Previsto"),"",IF(B1479&lt;TODAY(),"Atrasado",IF(B1479&lt;=TODAY()+7,"Vence em 7 dias","A vencer")))</f>
        <v/>
      </c>
    </row>
    <row r="1480">
      <c r="B1480" s="51" t="n"/>
      <c r="C1480" s="52" t="n"/>
      <c r="D1480" s="52" t="n"/>
      <c r="E1480" s="52" t="n"/>
      <c r="F1480" s="52" t="n"/>
      <c r="G1480" s="52" t="n"/>
      <c r="H1480" s="52" t="n"/>
      <c r="I1480" s="53" t="n"/>
      <c r="J1480" s="54">
        <f>IF(D1480="","",IFERROR(INDEX(CatTipo,MATCH(D1480,CatNome,0)),"?"))</f>
        <v/>
      </c>
      <c r="K1480" s="54">
        <f>IF(D1480="","",IFERROR(INDEX(CatGrupo,MATCH(D1480,CatNome,0)),"?"))</f>
        <v/>
      </c>
      <c r="L1480" s="55">
        <f>IF(J1480="Entrada",N(I1480),IF(J1480="Saída",-N(I1480),0))</f>
        <v/>
      </c>
      <c r="M1480" s="54">
        <f>IF(B1480="",0,IF(H1480="Previsto",IF(Visao="Realizado + previsto",1,0),1))</f>
        <v/>
      </c>
      <c r="N1480" s="54">
        <f>IF(OR(B1480="",H1480&lt;&gt;"Previsto"),"",IF(B1480&lt;TODAY(),"Atrasado",IF(B1480&lt;=TODAY()+7,"Vence em 7 dias","A vencer")))</f>
        <v/>
      </c>
    </row>
    <row r="1481">
      <c r="B1481" s="51" t="n"/>
      <c r="C1481" s="52" t="n"/>
      <c r="D1481" s="52" t="n"/>
      <c r="E1481" s="52" t="n"/>
      <c r="F1481" s="52" t="n"/>
      <c r="G1481" s="52" t="n"/>
      <c r="H1481" s="52" t="n"/>
      <c r="I1481" s="53" t="n"/>
      <c r="J1481" s="54">
        <f>IF(D1481="","",IFERROR(INDEX(CatTipo,MATCH(D1481,CatNome,0)),"?"))</f>
        <v/>
      </c>
      <c r="K1481" s="54">
        <f>IF(D1481="","",IFERROR(INDEX(CatGrupo,MATCH(D1481,CatNome,0)),"?"))</f>
        <v/>
      </c>
      <c r="L1481" s="55">
        <f>IF(J1481="Entrada",N(I1481),IF(J1481="Saída",-N(I1481),0))</f>
        <v/>
      </c>
      <c r="M1481" s="54">
        <f>IF(B1481="",0,IF(H1481="Previsto",IF(Visao="Realizado + previsto",1,0),1))</f>
        <v/>
      </c>
      <c r="N1481" s="54">
        <f>IF(OR(B1481="",H1481&lt;&gt;"Previsto"),"",IF(B1481&lt;TODAY(),"Atrasado",IF(B1481&lt;=TODAY()+7,"Vence em 7 dias","A vencer")))</f>
        <v/>
      </c>
    </row>
    <row r="1482">
      <c r="B1482" s="51" t="n"/>
      <c r="C1482" s="52" t="n"/>
      <c r="D1482" s="52" t="n"/>
      <c r="E1482" s="52" t="n"/>
      <c r="F1482" s="52" t="n"/>
      <c r="G1482" s="52" t="n"/>
      <c r="H1482" s="52" t="n"/>
      <c r="I1482" s="53" t="n"/>
      <c r="J1482" s="54">
        <f>IF(D1482="","",IFERROR(INDEX(CatTipo,MATCH(D1482,CatNome,0)),"?"))</f>
        <v/>
      </c>
      <c r="K1482" s="54">
        <f>IF(D1482="","",IFERROR(INDEX(CatGrupo,MATCH(D1482,CatNome,0)),"?"))</f>
        <v/>
      </c>
      <c r="L1482" s="55">
        <f>IF(J1482="Entrada",N(I1482),IF(J1482="Saída",-N(I1482),0))</f>
        <v/>
      </c>
      <c r="M1482" s="54">
        <f>IF(B1482="",0,IF(H1482="Previsto",IF(Visao="Realizado + previsto",1,0),1))</f>
        <v/>
      </c>
      <c r="N1482" s="54">
        <f>IF(OR(B1482="",H1482&lt;&gt;"Previsto"),"",IF(B1482&lt;TODAY(),"Atrasado",IF(B1482&lt;=TODAY()+7,"Vence em 7 dias","A vencer")))</f>
        <v/>
      </c>
    </row>
    <row r="1483">
      <c r="B1483" s="51" t="n"/>
      <c r="C1483" s="52" t="n"/>
      <c r="D1483" s="52" t="n"/>
      <c r="E1483" s="52" t="n"/>
      <c r="F1483" s="52" t="n"/>
      <c r="G1483" s="52" t="n"/>
      <c r="H1483" s="52" t="n"/>
      <c r="I1483" s="53" t="n"/>
      <c r="J1483" s="54">
        <f>IF(D1483="","",IFERROR(INDEX(CatTipo,MATCH(D1483,CatNome,0)),"?"))</f>
        <v/>
      </c>
      <c r="K1483" s="54">
        <f>IF(D1483="","",IFERROR(INDEX(CatGrupo,MATCH(D1483,CatNome,0)),"?"))</f>
        <v/>
      </c>
      <c r="L1483" s="55">
        <f>IF(J1483="Entrada",N(I1483),IF(J1483="Saída",-N(I1483),0))</f>
        <v/>
      </c>
      <c r="M1483" s="54">
        <f>IF(B1483="",0,IF(H1483="Previsto",IF(Visao="Realizado + previsto",1,0),1))</f>
        <v/>
      </c>
      <c r="N1483" s="54">
        <f>IF(OR(B1483="",H1483&lt;&gt;"Previsto"),"",IF(B1483&lt;TODAY(),"Atrasado",IF(B1483&lt;=TODAY()+7,"Vence em 7 dias","A vencer")))</f>
        <v/>
      </c>
    </row>
    <row r="1484">
      <c r="B1484" s="51" t="n"/>
      <c r="C1484" s="52" t="n"/>
      <c r="D1484" s="52" t="n"/>
      <c r="E1484" s="52" t="n"/>
      <c r="F1484" s="52" t="n"/>
      <c r="G1484" s="52" t="n"/>
      <c r="H1484" s="52" t="n"/>
      <c r="I1484" s="53" t="n"/>
      <c r="J1484" s="54">
        <f>IF(D1484="","",IFERROR(INDEX(CatTipo,MATCH(D1484,CatNome,0)),"?"))</f>
        <v/>
      </c>
      <c r="K1484" s="54">
        <f>IF(D1484="","",IFERROR(INDEX(CatGrupo,MATCH(D1484,CatNome,0)),"?"))</f>
        <v/>
      </c>
      <c r="L1484" s="55">
        <f>IF(J1484="Entrada",N(I1484),IF(J1484="Saída",-N(I1484),0))</f>
        <v/>
      </c>
      <c r="M1484" s="54">
        <f>IF(B1484="",0,IF(H1484="Previsto",IF(Visao="Realizado + previsto",1,0),1))</f>
        <v/>
      </c>
      <c r="N1484" s="54">
        <f>IF(OR(B1484="",H1484&lt;&gt;"Previsto"),"",IF(B1484&lt;TODAY(),"Atrasado",IF(B1484&lt;=TODAY()+7,"Vence em 7 dias","A vencer")))</f>
        <v/>
      </c>
    </row>
    <row r="1485">
      <c r="B1485" s="51" t="n"/>
      <c r="C1485" s="52" t="n"/>
      <c r="D1485" s="52" t="n"/>
      <c r="E1485" s="52" t="n"/>
      <c r="F1485" s="52" t="n"/>
      <c r="G1485" s="52" t="n"/>
      <c r="H1485" s="52" t="n"/>
      <c r="I1485" s="53" t="n"/>
      <c r="J1485" s="54">
        <f>IF(D1485="","",IFERROR(INDEX(CatTipo,MATCH(D1485,CatNome,0)),"?"))</f>
        <v/>
      </c>
      <c r="K1485" s="54">
        <f>IF(D1485="","",IFERROR(INDEX(CatGrupo,MATCH(D1485,CatNome,0)),"?"))</f>
        <v/>
      </c>
      <c r="L1485" s="55">
        <f>IF(J1485="Entrada",N(I1485),IF(J1485="Saída",-N(I1485),0))</f>
        <v/>
      </c>
      <c r="M1485" s="54">
        <f>IF(B1485="",0,IF(H1485="Previsto",IF(Visao="Realizado + previsto",1,0),1))</f>
        <v/>
      </c>
      <c r="N1485" s="54">
        <f>IF(OR(B1485="",H1485&lt;&gt;"Previsto"),"",IF(B1485&lt;TODAY(),"Atrasado",IF(B1485&lt;=TODAY()+7,"Vence em 7 dias","A vencer")))</f>
        <v/>
      </c>
    </row>
    <row r="1486">
      <c r="B1486" s="51" t="n"/>
      <c r="C1486" s="52" t="n"/>
      <c r="D1486" s="52" t="n"/>
      <c r="E1486" s="52" t="n"/>
      <c r="F1486" s="52" t="n"/>
      <c r="G1486" s="52" t="n"/>
      <c r="H1486" s="52" t="n"/>
      <c r="I1486" s="53" t="n"/>
      <c r="J1486" s="54">
        <f>IF(D1486="","",IFERROR(INDEX(CatTipo,MATCH(D1486,CatNome,0)),"?"))</f>
        <v/>
      </c>
      <c r="K1486" s="54">
        <f>IF(D1486="","",IFERROR(INDEX(CatGrupo,MATCH(D1486,CatNome,0)),"?"))</f>
        <v/>
      </c>
      <c r="L1486" s="55">
        <f>IF(J1486="Entrada",N(I1486),IF(J1486="Saída",-N(I1486),0))</f>
        <v/>
      </c>
      <c r="M1486" s="54">
        <f>IF(B1486="",0,IF(H1486="Previsto",IF(Visao="Realizado + previsto",1,0),1))</f>
        <v/>
      </c>
      <c r="N1486" s="54">
        <f>IF(OR(B1486="",H1486&lt;&gt;"Previsto"),"",IF(B1486&lt;TODAY(),"Atrasado",IF(B1486&lt;=TODAY()+7,"Vence em 7 dias","A vencer")))</f>
        <v/>
      </c>
    </row>
    <row r="1487">
      <c r="B1487" s="51" t="n"/>
      <c r="C1487" s="52" t="n"/>
      <c r="D1487" s="52" t="n"/>
      <c r="E1487" s="52" t="n"/>
      <c r="F1487" s="52" t="n"/>
      <c r="G1487" s="52" t="n"/>
      <c r="H1487" s="52" t="n"/>
      <c r="I1487" s="53" t="n"/>
      <c r="J1487" s="54">
        <f>IF(D1487="","",IFERROR(INDEX(CatTipo,MATCH(D1487,CatNome,0)),"?"))</f>
        <v/>
      </c>
      <c r="K1487" s="54">
        <f>IF(D1487="","",IFERROR(INDEX(CatGrupo,MATCH(D1487,CatNome,0)),"?"))</f>
        <v/>
      </c>
      <c r="L1487" s="55">
        <f>IF(J1487="Entrada",N(I1487),IF(J1487="Saída",-N(I1487),0))</f>
        <v/>
      </c>
      <c r="M1487" s="54">
        <f>IF(B1487="",0,IF(H1487="Previsto",IF(Visao="Realizado + previsto",1,0),1))</f>
        <v/>
      </c>
      <c r="N1487" s="54">
        <f>IF(OR(B1487="",H1487&lt;&gt;"Previsto"),"",IF(B1487&lt;TODAY(),"Atrasado",IF(B1487&lt;=TODAY()+7,"Vence em 7 dias","A vencer")))</f>
        <v/>
      </c>
    </row>
    <row r="1488">
      <c r="B1488" s="51" t="n"/>
      <c r="C1488" s="52" t="n"/>
      <c r="D1488" s="52" t="n"/>
      <c r="E1488" s="52" t="n"/>
      <c r="F1488" s="52" t="n"/>
      <c r="G1488" s="52" t="n"/>
      <c r="H1488" s="52" t="n"/>
      <c r="I1488" s="53" t="n"/>
      <c r="J1488" s="54">
        <f>IF(D1488="","",IFERROR(INDEX(CatTipo,MATCH(D1488,CatNome,0)),"?"))</f>
        <v/>
      </c>
      <c r="K1488" s="54">
        <f>IF(D1488="","",IFERROR(INDEX(CatGrupo,MATCH(D1488,CatNome,0)),"?"))</f>
        <v/>
      </c>
      <c r="L1488" s="55">
        <f>IF(J1488="Entrada",N(I1488),IF(J1488="Saída",-N(I1488),0))</f>
        <v/>
      </c>
      <c r="M1488" s="54">
        <f>IF(B1488="",0,IF(H1488="Previsto",IF(Visao="Realizado + previsto",1,0),1))</f>
        <v/>
      </c>
      <c r="N1488" s="54">
        <f>IF(OR(B1488="",H1488&lt;&gt;"Previsto"),"",IF(B1488&lt;TODAY(),"Atrasado",IF(B1488&lt;=TODAY()+7,"Vence em 7 dias","A vencer")))</f>
        <v/>
      </c>
    </row>
    <row r="1489">
      <c r="B1489" s="51" t="n"/>
      <c r="C1489" s="52" t="n"/>
      <c r="D1489" s="52" t="n"/>
      <c r="E1489" s="52" t="n"/>
      <c r="F1489" s="52" t="n"/>
      <c r="G1489" s="52" t="n"/>
      <c r="H1489" s="52" t="n"/>
      <c r="I1489" s="53" t="n"/>
      <c r="J1489" s="54">
        <f>IF(D1489="","",IFERROR(INDEX(CatTipo,MATCH(D1489,CatNome,0)),"?"))</f>
        <v/>
      </c>
      <c r="K1489" s="54">
        <f>IF(D1489="","",IFERROR(INDEX(CatGrupo,MATCH(D1489,CatNome,0)),"?"))</f>
        <v/>
      </c>
      <c r="L1489" s="55">
        <f>IF(J1489="Entrada",N(I1489),IF(J1489="Saída",-N(I1489),0))</f>
        <v/>
      </c>
      <c r="M1489" s="54">
        <f>IF(B1489="",0,IF(H1489="Previsto",IF(Visao="Realizado + previsto",1,0),1))</f>
        <v/>
      </c>
      <c r="N1489" s="54">
        <f>IF(OR(B1489="",H1489&lt;&gt;"Previsto"),"",IF(B1489&lt;TODAY(),"Atrasado",IF(B1489&lt;=TODAY()+7,"Vence em 7 dias","A vencer")))</f>
        <v/>
      </c>
    </row>
    <row r="1490">
      <c r="B1490" s="51" t="n"/>
      <c r="C1490" s="52" t="n"/>
      <c r="D1490" s="52" t="n"/>
      <c r="E1490" s="52" t="n"/>
      <c r="F1490" s="52" t="n"/>
      <c r="G1490" s="52" t="n"/>
      <c r="H1490" s="52" t="n"/>
      <c r="I1490" s="53" t="n"/>
      <c r="J1490" s="54">
        <f>IF(D1490="","",IFERROR(INDEX(CatTipo,MATCH(D1490,CatNome,0)),"?"))</f>
        <v/>
      </c>
      <c r="K1490" s="54">
        <f>IF(D1490="","",IFERROR(INDEX(CatGrupo,MATCH(D1490,CatNome,0)),"?"))</f>
        <v/>
      </c>
      <c r="L1490" s="55">
        <f>IF(J1490="Entrada",N(I1490),IF(J1490="Saída",-N(I1490),0))</f>
        <v/>
      </c>
      <c r="M1490" s="54">
        <f>IF(B1490="",0,IF(H1490="Previsto",IF(Visao="Realizado + previsto",1,0),1))</f>
        <v/>
      </c>
      <c r="N1490" s="54">
        <f>IF(OR(B1490="",H1490&lt;&gt;"Previsto"),"",IF(B1490&lt;TODAY(),"Atrasado",IF(B1490&lt;=TODAY()+7,"Vence em 7 dias","A vencer")))</f>
        <v/>
      </c>
    </row>
    <row r="1491">
      <c r="B1491" s="51" t="n"/>
      <c r="C1491" s="52" t="n"/>
      <c r="D1491" s="52" t="n"/>
      <c r="E1491" s="52" t="n"/>
      <c r="F1491" s="52" t="n"/>
      <c r="G1491" s="52" t="n"/>
      <c r="H1491" s="52" t="n"/>
      <c r="I1491" s="53" t="n"/>
      <c r="J1491" s="54">
        <f>IF(D1491="","",IFERROR(INDEX(CatTipo,MATCH(D1491,CatNome,0)),"?"))</f>
        <v/>
      </c>
      <c r="K1491" s="54">
        <f>IF(D1491="","",IFERROR(INDEX(CatGrupo,MATCH(D1491,CatNome,0)),"?"))</f>
        <v/>
      </c>
      <c r="L1491" s="55">
        <f>IF(J1491="Entrada",N(I1491),IF(J1491="Saída",-N(I1491),0))</f>
        <v/>
      </c>
      <c r="M1491" s="54">
        <f>IF(B1491="",0,IF(H1491="Previsto",IF(Visao="Realizado + previsto",1,0),1))</f>
        <v/>
      </c>
      <c r="N1491" s="54">
        <f>IF(OR(B1491="",H1491&lt;&gt;"Previsto"),"",IF(B1491&lt;TODAY(),"Atrasado",IF(B1491&lt;=TODAY()+7,"Vence em 7 dias","A vencer")))</f>
        <v/>
      </c>
    </row>
    <row r="1492">
      <c r="B1492" s="51" t="n"/>
      <c r="C1492" s="52" t="n"/>
      <c r="D1492" s="52" t="n"/>
      <c r="E1492" s="52" t="n"/>
      <c r="F1492" s="52" t="n"/>
      <c r="G1492" s="52" t="n"/>
      <c r="H1492" s="52" t="n"/>
      <c r="I1492" s="53" t="n"/>
      <c r="J1492" s="54">
        <f>IF(D1492="","",IFERROR(INDEX(CatTipo,MATCH(D1492,CatNome,0)),"?"))</f>
        <v/>
      </c>
      <c r="K1492" s="54">
        <f>IF(D1492="","",IFERROR(INDEX(CatGrupo,MATCH(D1492,CatNome,0)),"?"))</f>
        <v/>
      </c>
      <c r="L1492" s="55">
        <f>IF(J1492="Entrada",N(I1492),IF(J1492="Saída",-N(I1492),0))</f>
        <v/>
      </c>
      <c r="M1492" s="54">
        <f>IF(B1492="",0,IF(H1492="Previsto",IF(Visao="Realizado + previsto",1,0),1))</f>
        <v/>
      </c>
      <c r="N1492" s="54">
        <f>IF(OR(B1492="",H1492&lt;&gt;"Previsto"),"",IF(B1492&lt;TODAY(),"Atrasado",IF(B1492&lt;=TODAY()+7,"Vence em 7 dias","A vencer")))</f>
        <v/>
      </c>
    </row>
    <row r="1493">
      <c r="B1493" s="51" t="n"/>
      <c r="C1493" s="52" t="n"/>
      <c r="D1493" s="52" t="n"/>
      <c r="E1493" s="52" t="n"/>
      <c r="F1493" s="52" t="n"/>
      <c r="G1493" s="52" t="n"/>
      <c r="H1493" s="52" t="n"/>
      <c r="I1493" s="53" t="n"/>
      <c r="J1493" s="54">
        <f>IF(D1493="","",IFERROR(INDEX(CatTipo,MATCH(D1493,CatNome,0)),"?"))</f>
        <v/>
      </c>
      <c r="K1493" s="54">
        <f>IF(D1493="","",IFERROR(INDEX(CatGrupo,MATCH(D1493,CatNome,0)),"?"))</f>
        <v/>
      </c>
      <c r="L1493" s="55">
        <f>IF(J1493="Entrada",N(I1493),IF(J1493="Saída",-N(I1493),0))</f>
        <v/>
      </c>
      <c r="M1493" s="54">
        <f>IF(B1493="",0,IF(H1493="Previsto",IF(Visao="Realizado + previsto",1,0),1))</f>
        <v/>
      </c>
      <c r="N1493" s="54">
        <f>IF(OR(B1493="",H1493&lt;&gt;"Previsto"),"",IF(B1493&lt;TODAY(),"Atrasado",IF(B1493&lt;=TODAY()+7,"Vence em 7 dias","A vencer")))</f>
        <v/>
      </c>
    </row>
    <row r="1494">
      <c r="B1494" s="51" t="n"/>
      <c r="C1494" s="52" t="n"/>
      <c r="D1494" s="52" t="n"/>
      <c r="E1494" s="52" t="n"/>
      <c r="F1494" s="52" t="n"/>
      <c r="G1494" s="52" t="n"/>
      <c r="H1494" s="52" t="n"/>
      <c r="I1494" s="53" t="n"/>
      <c r="J1494" s="54">
        <f>IF(D1494="","",IFERROR(INDEX(CatTipo,MATCH(D1494,CatNome,0)),"?"))</f>
        <v/>
      </c>
      <c r="K1494" s="54">
        <f>IF(D1494="","",IFERROR(INDEX(CatGrupo,MATCH(D1494,CatNome,0)),"?"))</f>
        <v/>
      </c>
      <c r="L1494" s="55">
        <f>IF(J1494="Entrada",N(I1494),IF(J1494="Saída",-N(I1494),0))</f>
        <v/>
      </c>
      <c r="M1494" s="54">
        <f>IF(B1494="",0,IF(H1494="Previsto",IF(Visao="Realizado + previsto",1,0),1))</f>
        <v/>
      </c>
      <c r="N1494" s="54">
        <f>IF(OR(B1494="",H1494&lt;&gt;"Previsto"),"",IF(B1494&lt;TODAY(),"Atrasado",IF(B1494&lt;=TODAY()+7,"Vence em 7 dias","A vencer")))</f>
        <v/>
      </c>
    </row>
    <row r="1495">
      <c r="B1495" s="51" t="n"/>
      <c r="C1495" s="52" t="n"/>
      <c r="D1495" s="52" t="n"/>
      <c r="E1495" s="52" t="n"/>
      <c r="F1495" s="52" t="n"/>
      <c r="G1495" s="52" t="n"/>
      <c r="H1495" s="52" t="n"/>
      <c r="I1495" s="53" t="n"/>
      <c r="J1495" s="54">
        <f>IF(D1495="","",IFERROR(INDEX(CatTipo,MATCH(D1495,CatNome,0)),"?"))</f>
        <v/>
      </c>
      <c r="K1495" s="54">
        <f>IF(D1495="","",IFERROR(INDEX(CatGrupo,MATCH(D1495,CatNome,0)),"?"))</f>
        <v/>
      </c>
      <c r="L1495" s="55">
        <f>IF(J1495="Entrada",N(I1495),IF(J1495="Saída",-N(I1495),0))</f>
        <v/>
      </c>
      <c r="M1495" s="54">
        <f>IF(B1495="",0,IF(H1495="Previsto",IF(Visao="Realizado + previsto",1,0),1))</f>
        <v/>
      </c>
      <c r="N1495" s="54">
        <f>IF(OR(B1495="",H1495&lt;&gt;"Previsto"),"",IF(B1495&lt;TODAY(),"Atrasado",IF(B1495&lt;=TODAY()+7,"Vence em 7 dias","A vencer")))</f>
        <v/>
      </c>
    </row>
    <row r="1496">
      <c r="B1496" s="51" t="n"/>
      <c r="C1496" s="52" t="n"/>
      <c r="D1496" s="52" t="n"/>
      <c r="E1496" s="52" t="n"/>
      <c r="F1496" s="52" t="n"/>
      <c r="G1496" s="52" t="n"/>
      <c r="H1496" s="52" t="n"/>
      <c r="I1496" s="53" t="n"/>
      <c r="J1496" s="54">
        <f>IF(D1496="","",IFERROR(INDEX(CatTipo,MATCH(D1496,CatNome,0)),"?"))</f>
        <v/>
      </c>
      <c r="K1496" s="54">
        <f>IF(D1496="","",IFERROR(INDEX(CatGrupo,MATCH(D1496,CatNome,0)),"?"))</f>
        <v/>
      </c>
      <c r="L1496" s="55">
        <f>IF(J1496="Entrada",N(I1496),IF(J1496="Saída",-N(I1496),0))</f>
        <v/>
      </c>
      <c r="M1496" s="54">
        <f>IF(B1496="",0,IF(H1496="Previsto",IF(Visao="Realizado + previsto",1,0),1))</f>
        <v/>
      </c>
      <c r="N1496" s="54">
        <f>IF(OR(B1496="",H1496&lt;&gt;"Previsto"),"",IF(B1496&lt;TODAY(),"Atrasado",IF(B1496&lt;=TODAY()+7,"Vence em 7 dias","A vencer")))</f>
        <v/>
      </c>
    </row>
    <row r="1497">
      <c r="B1497" s="51" t="n"/>
      <c r="C1497" s="52" t="n"/>
      <c r="D1497" s="52" t="n"/>
      <c r="E1497" s="52" t="n"/>
      <c r="F1497" s="52" t="n"/>
      <c r="G1497" s="52" t="n"/>
      <c r="H1497" s="52" t="n"/>
      <c r="I1497" s="53" t="n"/>
      <c r="J1497" s="54">
        <f>IF(D1497="","",IFERROR(INDEX(CatTipo,MATCH(D1497,CatNome,0)),"?"))</f>
        <v/>
      </c>
      <c r="K1497" s="54">
        <f>IF(D1497="","",IFERROR(INDEX(CatGrupo,MATCH(D1497,CatNome,0)),"?"))</f>
        <v/>
      </c>
      <c r="L1497" s="55">
        <f>IF(J1497="Entrada",N(I1497),IF(J1497="Saída",-N(I1497),0))</f>
        <v/>
      </c>
      <c r="M1497" s="54">
        <f>IF(B1497="",0,IF(H1497="Previsto",IF(Visao="Realizado + previsto",1,0),1))</f>
        <v/>
      </c>
      <c r="N1497" s="54">
        <f>IF(OR(B1497="",H1497&lt;&gt;"Previsto"),"",IF(B1497&lt;TODAY(),"Atrasado",IF(B1497&lt;=TODAY()+7,"Vence em 7 dias","A vencer")))</f>
        <v/>
      </c>
    </row>
    <row r="1498">
      <c r="B1498" s="51" t="n"/>
      <c r="C1498" s="52" t="n"/>
      <c r="D1498" s="52" t="n"/>
      <c r="E1498" s="52" t="n"/>
      <c r="F1498" s="52" t="n"/>
      <c r="G1498" s="52" t="n"/>
      <c r="H1498" s="52" t="n"/>
      <c r="I1498" s="53" t="n"/>
      <c r="J1498" s="54">
        <f>IF(D1498="","",IFERROR(INDEX(CatTipo,MATCH(D1498,CatNome,0)),"?"))</f>
        <v/>
      </c>
      <c r="K1498" s="54">
        <f>IF(D1498="","",IFERROR(INDEX(CatGrupo,MATCH(D1498,CatNome,0)),"?"))</f>
        <v/>
      </c>
      <c r="L1498" s="55">
        <f>IF(J1498="Entrada",N(I1498),IF(J1498="Saída",-N(I1498),0))</f>
        <v/>
      </c>
      <c r="M1498" s="54">
        <f>IF(B1498="",0,IF(H1498="Previsto",IF(Visao="Realizado + previsto",1,0),1))</f>
        <v/>
      </c>
      <c r="N1498" s="54">
        <f>IF(OR(B1498="",H1498&lt;&gt;"Previsto"),"",IF(B1498&lt;TODAY(),"Atrasado",IF(B1498&lt;=TODAY()+7,"Vence em 7 dias","A vencer")))</f>
        <v/>
      </c>
    </row>
    <row r="1499">
      <c r="B1499" s="51" t="n"/>
      <c r="C1499" s="52" t="n"/>
      <c r="D1499" s="52" t="n"/>
      <c r="E1499" s="52" t="n"/>
      <c r="F1499" s="52" t="n"/>
      <c r="G1499" s="52" t="n"/>
      <c r="H1499" s="52" t="n"/>
      <c r="I1499" s="53" t="n"/>
      <c r="J1499" s="54">
        <f>IF(D1499="","",IFERROR(INDEX(CatTipo,MATCH(D1499,CatNome,0)),"?"))</f>
        <v/>
      </c>
      <c r="K1499" s="54">
        <f>IF(D1499="","",IFERROR(INDEX(CatGrupo,MATCH(D1499,CatNome,0)),"?"))</f>
        <v/>
      </c>
      <c r="L1499" s="55">
        <f>IF(J1499="Entrada",N(I1499),IF(J1499="Saída",-N(I1499),0))</f>
        <v/>
      </c>
      <c r="M1499" s="54">
        <f>IF(B1499="",0,IF(H1499="Previsto",IF(Visao="Realizado + previsto",1,0),1))</f>
        <v/>
      </c>
      <c r="N1499" s="54">
        <f>IF(OR(B1499="",H1499&lt;&gt;"Previsto"),"",IF(B1499&lt;TODAY(),"Atrasado",IF(B1499&lt;=TODAY()+7,"Vence em 7 dias","A vencer")))</f>
        <v/>
      </c>
    </row>
    <row r="1500">
      <c r="B1500" s="51" t="n"/>
      <c r="C1500" s="52" t="n"/>
      <c r="D1500" s="52" t="n"/>
      <c r="E1500" s="52" t="n"/>
      <c r="F1500" s="52" t="n"/>
      <c r="G1500" s="52" t="n"/>
      <c r="H1500" s="52" t="n"/>
      <c r="I1500" s="53" t="n"/>
      <c r="J1500" s="54">
        <f>IF(D1500="","",IFERROR(INDEX(CatTipo,MATCH(D1500,CatNome,0)),"?"))</f>
        <v/>
      </c>
      <c r="K1500" s="54">
        <f>IF(D1500="","",IFERROR(INDEX(CatGrupo,MATCH(D1500,CatNome,0)),"?"))</f>
        <v/>
      </c>
      <c r="L1500" s="55">
        <f>IF(J1500="Entrada",N(I1500),IF(J1500="Saída",-N(I1500),0))</f>
        <v/>
      </c>
      <c r="M1500" s="54">
        <f>IF(B1500="",0,IF(H1500="Previsto",IF(Visao="Realizado + previsto",1,0),1))</f>
        <v/>
      </c>
      <c r="N1500" s="54">
        <f>IF(OR(B1500="",H1500&lt;&gt;"Previsto"),"",IF(B1500&lt;TODAY(),"Atrasado",IF(B1500&lt;=TODAY()+7,"Vence em 7 dias","A vencer")))</f>
        <v/>
      </c>
    </row>
    <row r="1501">
      <c r="B1501" s="51" t="n"/>
      <c r="C1501" s="52" t="n"/>
      <c r="D1501" s="52" t="n"/>
      <c r="E1501" s="52" t="n"/>
      <c r="F1501" s="52" t="n"/>
      <c r="G1501" s="52" t="n"/>
      <c r="H1501" s="52" t="n"/>
      <c r="I1501" s="53" t="n"/>
      <c r="J1501" s="54">
        <f>IF(D1501="","",IFERROR(INDEX(CatTipo,MATCH(D1501,CatNome,0)),"?"))</f>
        <v/>
      </c>
      <c r="K1501" s="54">
        <f>IF(D1501="","",IFERROR(INDEX(CatGrupo,MATCH(D1501,CatNome,0)),"?"))</f>
        <v/>
      </c>
      <c r="L1501" s="55">
        <f>IF(J1501="Entrada",N(I1501),IF(J1501="Saída",-N(I1501),0))</f>
        <v/>
      </c>
      <c r="M1501" s="54">
        <f>IF(B1501="",0,IF(H1501="Previsto",IF(Visao="Realizado + previsto",1,0),1))</f>
        <v/>
      </c>
      <c r="N1501" s="54">
        <f>IF(OR(B1501="",H1501&lt;&gt;"Previsto"),"",IF(B1501&lt;TODAY(),"Atrasado",IF(B1501&lt;=TODAY()+7,"Vence em 7 dias","A vencer")))</f>
        <v/>
      </c>
    </row>
    <row r="1502">
      <c r="B1502" s="51" t="n"/>
      <c r="C1502" s="52" t="n"/>
      <c r="D1502" s="52" t="n"/>
      <c r="E1502" s="52" t="n"/>
      <c r="F1502" s="52" t="n"/>
      <c r="G1502" s="52" t="n"/>
      <c r="H1502" s="52" t="n"/>
      <c r="I1502" s="53" t="n"/>
      <c r="J1502" s="54">
        <f>IF(D1502="","",IFERROR(INDEX(CatTipo,MATCH(D1502,CatNome,0)),"?"))</f>
        <v/>
      </c>
      <c r="K1502" s="54">
        <f>IF(D1502="","",IFERROR(INDEX(CatGrupo,MATCH(D1502,CatNome,0)),"?"))</f>
        <v/>
      </c>
      <c r="L1502" s="55">
        <f>IF(J1502="Entrada",N(I1502),IF(J1502="Saída",-N(I1502),0))</f>
        <v/>
      </c>
      <c r="M1502" s="54">
        <f>IF(B1502="",0,IF(H1502="Previsto",IF(Visao="Realizado + previsto",1,0),1))</f>
        <v/>
      </c>
      <c r="N1502" s="54">
        <f>IF(OR(B1502="",H1502&lt;&gt;"Previsto"),"",IF(B1502&lt;TODAY(),"Atrasado",IF(B1502&lt;=TODAY()+7,"Vence em 7 dias","A vencer")))</f>
        <v/>
      </c>
    </row>
    <row r="1503">
      <c r="B1503" s="51" t="n"/>
      <c r="C1503" s="52" t="n"/>
      <c r="D1503" s="52" t="n"/>
      <c r="E1503" s="52" t="n"/>
      <c r="F1503" s="52" t="n"/>
      <c r="G1503" s="52" t="n"/>
      <c r="H1503" s="52" t="n"/>
      <c r="I1503" s="53" t="n"/>
      <c r="J1503" s="54">
        <f>IF(D1503="","",IFERROR(INDEX(CatTipo,MATCH(D1503,CatNome,0)),"?"))</f>
        <v/>
      </c>
      <c r="K1503" s="54">
        <f>IF(D1503="","",IFERROR(INDEX(CatGrupo,MATCH(D1503,CatNome,0)),"?"))</f>
        <v/>
      </c>
      <c r="L1503" s="55">
        <f>IF(J1503="Entrada",N(I1503),IF(J1503="Saída",-N(I1503),0))</f>
        <v/>
      </c>
      <c r="M1503" s="54">
        <f>IF(B1503="",0,IF(H1503="Previsto",IF(Visao="Realizado + previsto",1,0),1))</f>
        <v/>
      </c>
      <c r="N1503" s="54">
        <f>IF(OR(B1503="",H1503&lt;&gt;"Previsto"),"",IF(B1503&lt;TODAY(),"Atrasado",IF(B1503&lt;=TODAY()+7,"Vence em 7 dias","A vencer")))</f>
        <v/>
      </c>
    </row>
    <row r="1504">
      <c r="B1504" s="51" t="n"/>
      <c r="C1504" s="52" t="n"/>
      <c r="D1504" s="52" t="n"/>
      <c r="E1504" s="52" t="n"/>
      <c r="F1504" s="52" t="n"/>
      <c r="G1504" s="52" t="n"/>
      <c r="H1504" s="52" t="n"/>
      <c r="I1504" s="53" t="n"/>
      <c r="J1504" s="54">
        <f>IF(D1504="","",IFERROR(INDEX(CatTipo,MATCH(D1504,CatNome,0)),"?"))</f>
        <v/>
      </c>
      <c r="K1504" s="54">
        <f>IF(D1504="","",IFERROR(INDEX(CatGrupo,MATCH(D1504,CatNome,0)),"?"))</f>
        <v/>
      </c>
      <c r="L1504" s="55">
        <f>IF(J1504="Entrada",N(I1504),IF(J1504="Saída",-N(I1504),0))</f>
        <v/>
      </c>
      <c r="M1504" s="54">
        <f>IF(B1504="",0,IF(H1504="Previsto",IF(Visao="Realizado + previsto",1,0),1))</f>
        <v/>
      </c>
      <c r="N1504" s="54">
        <f>IF(OR(B1504="",H1504&lt;&gt;"Previsto"),"",IF(B1504&lt;TODAY(),"Atrasado",IF(B1504&lt;=TODAY()+7,"Vence em 7 dias","A vencer")))</f>
        <v/>
      </c>
    </row>
    <row r="1505">
      <c r="B1505" s="51" t="n"/>
      <c r="C1505" s="52" t="n"/>
      <c r="D1505" s="52" t="n"/>
      <c r="E1505" s="52" t="n"/>
      <c r="F1505" s="52" t="n"/>
      <c r="G1505" s="52" t="n"/>
      <c r="H1505" s="52" t="n"/>
      <c r="I1505" s="53" t="n"/>
      <c r="J1505" s="54">
        <f>IF(D1505="","",IFERROR(INDEX(CatTipo,MATCH(D1505,CatNome,0)),"?"))</f>
        <v/>
      </c>
      <c r="K1505" s="54">
        <f>IF(D1505="","",IFERROR(INDEX(CatGrupo,MATCH(D1505,CatNome,0)),"?"))</f>
        <v/>
      </c>
      <c r="L1505" s="55">
        <f>IF(J1505="Entrada",N(I1505),IF(J1505="Saída",-N(I1505),0))</f>
        <v/>
      </c>
      <c r="M1505" s="54">
        <f>IF(B1505="",0,IF(H1505="Previsto",IF(Visao="Realizado + previsto",1,0),1))</f>
        <v/>
      </c>
      <c r="N1505" s="54">
        <f>IF(OR(B1505="",H1505&lt;&gt;"Previsto"),"",IF(B1505&lt;TODAY(),"Atrasado",IF(B1505&lt;=TODAY()+7,"Vence em 7 dias","A vencer")))</f>
        <v/>
      </c>
    </row>
    <row r="1506">
      <c r="B1506" s="51" t="n"/>
      <c r="C1506" s="52" t="n"/>
      <c r="D1506" s="52" t="n"/>
      <c r="E1506" s="52" t="n"/>
      <c r="F1506" s="52" t="n"/>
      <c r="G1506" s="52" t="n"/>
      <c r="H1506" s="52" t="n"/>
      <c r="I1506" s="53" t="n"/>
      <c r="J1506" s="54">
        <f>IF(D1506="","",IFERROR(INDEX(CatTipo,MATCH(D1506,CatNome,0)),"?"))</f>
        <v/>
      </c>
      <c r="K1506" s="54">
        <f>IF(D1506="","",IFERROR(INDEX(CatGrupo,MATCH(D1506,CatNome,0)),"?"))</f>
        <v/>
      </c>
      <c r="L1506" s="55">
        <f>IF(J1506="Entrada",N(I1506),IF(J1506="Saída",-N(I1506),0))</f>
        <v/>
      </c>
      <c r="M1506" s="54">
        <f>IF(B1506="",0,IF(H1506="Previsto",IF(Visao="Realizado + previsto",1,0),1))</f>
        <v/>
      </c>
      <c r="N1506" s="54">
        <f>IF(OR(B1506="",H1506&lt;&gt;"Previsto"),"",IF(B1506&lt;TODAY(),"Atrasado",IF(B1506&lt;=TODAY()+7,"Vence em 7 dias","A vencer")))</f>
        <v/>
      </c>
    </row>
    <row r="1507">
      <c r="B1507" s="51" t="n"/>
      <c r="C1507" s="52" t="n"/>
      <c r="D1507" s="52" t="n"/>
      <c r="E1507" s="52" t="n"/>
      <c r="F1507" s="52" t="n"/>
      <c r="G1507" s="52" t="n"/>
      <c r="H1507" s="52" t="n"/>
      <c r="I1507" s="53" t="n"/>
      <c r="J1507" s="54">
        <f>IF(D1507="","",IFERROR(INDEX(CatTipo,MATCH(D1507,CatNome,0)),"?"))</f>
        <v/>
      </c>
      <c r="K1507" s="54">
        <f>IF(D1507="","",IFERROR(INDEX(CatGrupo,MATCH(D1507,CatNome,0)),"?"))</f>
        <v/>
      </c>
      <c r="L1507" s="55">
        <f>IF(J1507="Entrada",N(I1507),IF(J1507="Saída",-N(I1507),0))</f>
        <v/>
      </c>
      <c r="M1507" s="54">
        <f>IF(B1507="",0,IF(H1507="Previsto",IF(Visao="Realizado + previsto",1,0),1))</f>
        <v/>
      </c>
      <c r="N1507" s="54">
        <f>IF(OR(B1507="",H1507&lt;&gt;"Previsto"),"",IF(B1507&lt;TODAY(),"Atrasado",IF(B1507&lt;=TODAY()+7,"Vence em 7 dias","A vencer")))</f>
        <v/>
      </c>
    </row>
    <row r="1508">
      <c r="B1508" s="51" t="n"/>
      <c r="C1508" s="52" t="n"/>
      <c r="D1508" s="52" t="n"/>
      <c r="E1508" s="52" t="n"/>
      <c r="F1508" s="52" t="n"/>
      <c r="G1508" s="52" t="n"/>
      <c r="H1508" s="52" t="n"/>
      <c r="I1508" s="53" t="n"/>
      <c r="J1508" s="54">
        <f>IF(D1508="","",IFERROR(INDEX(CatTipo,MATCH(D1508,CatNome,0)),"?"))</f>
        <v/>
      </c>
      <c r="K1508" s="54">
        <f>IF(D1508="","",IFERROR(INDEX(CatGrupo,MATCH(D1508,CatNome,0)),"?"))</f>
        <v/>
      </c>
      <c r="L1508" s="55">
        <f>IF(J1508="Entrada",N(I1508),IF(J1508="Saída",-N(I1508),0))</f>
        <v/>
      </c>
      <c r="M1508" s="54">
        <f>IF(B1508="",0,IF(H1508="Previsto",IF(Visao="Realizado + previsto",1,0),1))</f>
        <v/>
      </c>
      <c r="N1508" s="54">
        <f>IF(OR(B1508="",H1508&lt;&gt;"Previsto"),"",IF(B1508&lt;TODAY(),"Atrasado",IF(B1508&lt;=TODAY()+7,"Vence em 7 dias","A vencer")))</f>
        <v/>
      </c>
    </row>
    <row r="1509">
      <c r="B1509" s="51" t="n"/>
      <c r="C1509" s="52" t="n"/>
      <c r="D1509" s="52" t="n"/>
      <c r="E1509" s="52" t="n"/>
      <c r="F1509" s="52" t="n"/>
      <c r="G1509" s="52" t="n"/>
      <c r="H1509" s="52" t="n"/>
      <c r="I1509" s="53" t="n"/>
      <c r="J1509" s="54">
        <f>IF(D1509="","",IFERROR(INDEX(CatTipo,MATCH(D1509,CatNome,0)),"?"))</f>
        <v/>
      </c>
      <c r="K1509" s="54">
        <f>IF(D1509="","",IFERROR(INDEX(CatGrupo,MATCH(D1509,CatNome,0)),"?"))</f>
        <v/>
      </c>
      <c r="L1509" s="55">
        <f>IF(J1509="Entrada",N(I1509),IF(J1509="Saída",-N(I1509),0))</f>
        <v/>
      </c>
      <c r="M1509" s="54">
        <f>IF(B1509="",0,IF(H1509="Previsto",IF(Visao="Realizado + previsto",1,0),1))</f>
        <v/>
      </c>
      <c r="N1509" s="54">
        <f>IF(OR(B1509="",H1509&lt;&gt;"Previsto"),"",IF(B1509&lt;TODAY(),"Atrasado",IF(B1509&lt;=TODAY()+7,"Vence em 7 dias","A vencer")))</f>
        <v/>
      </c>
    </row>
    <row r="1510">
      <c r="B1510" s="51" t="n"/>
      <c r="C1510" s="52" t="n"/>
      <c r="D1510" s="52" t="n"/>
      <c r="E1510" s="52" t="n"/>
      <c r="F1510" s="52" t="n"/>
      <c r="G1510" s="52" t="n"/>
      <c r="H1510" s="52" t="n"/>
      <c r="I1510" s="53" t="n"/>
      <c r="J1510" s="54">
        <f>IF(D1510="","",IFERROR(INDEX(CatTipo,MATCH(D1510,CatNome,0)),"?"))</f>
        <v/>
      </c>
      <c r="K1510" s="54">
        <f>IF(D1510="","",IFERROR(INDEX(CatGrupo,MATCH(D1510,CatNome,0)),"?"))</f>
        <v/>
      </c>
      <c r="L1510" s="55">
        <f>IF(J1510="Entrada",N(I1510),IF(J1510="Saída",-N(I1510),0))</f>
        <v/>
      </c>
      <c r="M1510" s="54">
        <f>IF(B1510="",0,IF(H1510="Previsto",IF(Visao="Realizado + previsto",1,0),1))</f>
        <v/>
      </c>
      <c r="N1510" s="54">
        <f>IF(OR(B1510="",H1510&lt;&gt;"Previsto"),"",IF(B1510&lt;TODAY(),"Atrasado",IF(B1510&lt;=TODAY()+7,"Vence em 7 dias","A vencer")))</f>
        <v/>
      </c>
    </row>
    <row r="1511">
      <c r="B1511" s="51" t="n"/>
      <c r="C1511" s="52" t="n"/>
      <c r="D1511" s="52" t="n"/>
      <c r="E1511" s="52" t="n"/>
      <c r="F1511" s="52" t="n"/>
      <c r="G1511" s="52" t="n"/>
      <c r="H1511" s="52" t="n"/>
      <c r="I1511" s="53" t="n"/>
      <c r="J1511" s="54">
        <f>IF(D1511="","",IFERROR(INDEX(CatTipo,MATCH(D1511,CatNome,0)),"?"))</f>
        <v/>
      </c>
      <c r="K1511" s="54">
        <f>IF(D1511="","",IFERROR(INDEX(CatGrupo,MATCH(D1511,CatNome,0)),"?"))</f>
        <v/>
      </c>
      <c r="L1511" s="55">
        <f>IF(J1511="Entrada",N(I1511),IF(J1511="Saída",-N(I1511),0))</f>
        <v/>
      </c>
      <c r="M1511" s="54">
        <f>IF(B1511="",0,IF(H1511="Previsto",IF(Visao="Realizado + previsto",1,0),1))</f>
        <v/>
      </c>
      <c r="N1511" s="54">
        <f>IF(OR(B1511="",H1511&lt;&gt;"Previsto"),"",IF(B1511&lt;TODAY(),"Atrasado",IF(B1511&lt;=TODAY()+7,"Vence em 7 dias","A vencer")))</f>
        <v/>
      </c>
    </row>
    <row r="1512">
      <c r="B1512" s="51" t="n"/>
      <c r="C1512" s="52" t="n"/>
      <c r="D1512" s="52" t="n"/>
      <c r="E1512" s="52" t="n"/>
      <c r="F1512" s="52" t="n"/>
      <c r="G1512" s="52" t="n"/>
      <c r="H1512" s="52" t="n"/>
      <c r="I1512" s="53" t="n"/>
      <c r="J1512" s="54">
        <f>IF(D1512="","",IFERROR(INDEX(CatTipo,MATCH(D1512,CatNome,0)),"?"))</f>
        <v/>
      </c>
      <c r="K1512" s="54">
        <f>IF(D1512="","",IFERROR(INDEX(CatGrupo,MATCH(D1512,CatNome,0)),"?"))</f>
        <v/>
      </c>
      <c r="L1512" s="55">
        <f>IF(J1512="Entrada",N(I1512),IF(J1512="Saída",-N(I1512),0))</f>
        <v/>
      </c>
      <c r="M1512" s="54">
        <f>IF(B1512="",0,IF(H1512="Previsto",IF(Visao="Realizado + previsto",1,0),1))</f>
        <v/>
      </c>
      <c r="N1512" s="54">
        <f>IF(OR(B1512="",H1512&lt;&gt;"Previsto"),"",IF(B1512&lt;TODAY(),"Atrasado",IF(B1512&lt;=TODAY()+7,"Vence em 7 dias","A vencer")))</f>
        <v/>
      </c>
    </row>
    <row r="1513">
      <c r="B1513" s="51" t="n"/>
      <c r="C1513" s="52" t="n"/>
      <c r="D1513" s="52" t="n"/>
      <c r="E1513" s="52" t="n"/>
      <c r="F1513" s="52" t="n"/>
      <c r="G1513" s="52" t="n"/>
      <c r="H1513" s="52" t="n"/>
      <c r="I1513" s="53" t="n"/>
      <c r="J1513" s="54">
        <f>IF(D1513="","",IFERROR(INDEX(CatTipo,MATCH(D1513,CatNome,0)),"?"))</f>
        <v/>
      </c>
      <c r="K1513" s="54">
        <f>IF(D1513="","",IFERROR(INDEX(CatGrupo,MATCH(D1513,CatNome,0)),"?"))</f>
        <v/>
      </c>
      <c r="L1513" s="55">
        <f>IF(J1513="Entrada",N(I1513),IF(J1513="Saída",-N(I1513),0))</f>
        <v/>
      </c>
      <c r="M1513" s="54">
        <f>IF(B1513="",0,IF(H1513="Previsto",IF(Visao="Realizado + previsto",1,0),1))</f>
        <v/>
      </c>
      <c r="N1513" s="54">
        <f>IF(OR(B1513="",H1513&lt;&gt;"Previsto"),"",IF(B1513&lt;TODAY(),"Atrasado",IF(B1513&lt;=TODAY()+7,"Vence em 7 dias","A vencer")))</f>
        <v/>
      </c>
    </row>
    <row r="1514">
      <c r="B1514" s="51" t="n"/>
      <c r="C1514" s="52" t="n"/>
      <c r="D1514" s="52" t="n"/>
      <c r="E1514" s="52" t="n"/>
      <c r="F1514" s="52" t="n"/>
      <c r="G1514" s="52" t="n"/>
      <c r="H1514" s="52" t="n"/>
      <c r="I1514" s="53" t="n"/>
      <c r="J1514" s="54">
        <f>IF(D1514="","",IFERROR(INDEX(CatTipo,MATCH(D1514,CatNome,0)),"?"))</f>
        <v/>
      </c>
      <c r="K1514" s="54">
        <f>IF(D1514="","",IFERROR(INDEX(CatGrupo,MATCH(D1514,CatNome,0)),"?"))</f>
        <v/>
      </c>
      <c r="L1514" s="55">
        <f>IF(J1514="Entrada",N(I1514),IF(J1514="Saída",-N(I1514),0))</f>
        <v/>
      </c>
      <c r="M1514" s="54">
        <f>IF(B1514="",0,IF(H1514="Previsto",IF(Visao="Realizado + previsto",1,0),1))</f>
        <v/>
      </c>
      <c r="N1514" s="54">
        <f>IF(OR(B1514="",H1514&lt;&gt;"Previsto"),"",IF(B1514&lt;TODAY(),"Atrasado",IF(B1514&lt;=TODAY()+7,"Vence em 7 dias","A vencer")))</f>
        <v/>
      </c>
    </row>
    <row r="1515">
      <c r="B1515" s="51" t="n"/>
      <c r="C1515" s="52" t="n"/>
      <c r="D1515" s="52" t="n"/>
      <c r="E1515" s="52" t="n"/>
      <c r="F1515" s="52" t="n"/>
      <c r="G1515" s="52" t="n"/>
      <c r="H1515" s="52" t="n"/>
      <c r="I1515" s="53" t="n"/>
      <c r="J1515" s="54">
        <f>IF(D1515="","",IFERROR(INDEX(CatTipo,MATCH(D1515,CatNome,0)),"?"))</f>
        <v/>
      </c>
      <c r="K1515" s="54">
        <f>IF(D1515="","",IFERROR(INDEX(CatGrupo,MATCH(D1515,CatNome,0)),"?"))</f>
        <v/>
      </c>
      <c r="L1515" s="55">
        <f>IF(J1515="Entrada",N(I1515),IF(J1515="Saída",-N(I1515),0))</f>
        <v/>
      </c>
      <c r="M1515" s="54">
        <f>IF(B1515="",0,IF(H1515="Previsto",IF(Visao="Realizado + previsto",1,0),1))</f>
        <v/>
      </c>
      <c r="N1515" s="54">
        <f>IF(OR(B1515="",H1515&lt;&gt;"Previsto"),"",IF(B1515&lt;TODAY(),"Atrasado",IF(B1515&lt;=TODAY()+7,"Vence em 7 dias","A vencer")))</f>
        <v/>
      </c>
    </row>
    <row r="1516">
      <c r="B1516" s="51" t="n"/>
      <c r="C1516" s="52" t="n"/>
      <c r="D1516" s="52" t="n"/>
      <c r="E1516" s="52" t="n"/>
      <c r="F1516" s="52" t="n"/>
      <c r="G1516" s="52" t="n"/>
      <c r="H1516" s="52" t="n"/>
      <c r="I1516" s="53" t="n"/>
      <c r="J1516" s="54">
        <f>IF(D1516="","",IFERROR(INDEX(CatTipo,MATCH(D1516,CatNome,0)),"?"))</f>
        <v/>
      </c>
      <c r="K1516" s="54">
        <f>IF(D1516="","",IFERROR(INDEX(CatGrupo,MATCH(D1516,CatNome,0)),"?"))</f>
        <v/>
      </c>
      <c r="L1516" s="55">
        <f>IF(J1516="Entrada",N(I1516),IF(J1516="Saída",-N(I1516),0))</f>
        <v/>
      </c>
      <c r="M1516" s="54">
        <f>IF(B1516="",0,IF(H1516="Previsto",IF(Visao="Realizado + previsto",1,0),1))</f>
        <v/>
      </c>
      <c r="N1516" s="54">
        <f>IF(OR(B1516="",H1516&lt;&gt;"Previsto"),"",IF(B1516&lt;TODAY(),"Atrasado",IF(B1516&lt;=TODAY()+7,"Vence em 7 dias","A vencer")))</f>
        <v/>
      </c>
    </row>
    <row r="1517">
      <c r="B1517" s="51" t="n"/>
      <c r="C1517" s="52" t="n"/>
      <c r="D1517" s="52" t="n"/>
      <c r="E1517" s="52" t="n"/>
      <c r="F1517" s="52" t="n"/>
      <c r="G1517" s="52" t="n"/>
      <c r="H1517" s="52" t="n"/>
      <c r="I1517" s="53" t="n"/>
      <c r="J1517" s="54">
        <f>IF(D1517="","",IFERROR(INDEX(CatTipo,MATCH(D1517,CatNome,0)),"?"))</f>
        <v/>
      </c>
      <c r="K1517" s="54">
        <f>IF(D1517="","",IFERROR(INDEX(CatGrupo,MATCH(D1517,CatNome,0)),"?"))</f>
        <v/>
      </c>
      <c r="L1517" s="55">
        <f>IF(J1517="Entrada",N(I1517),IF(J1517="Saída",-N(I1517),0))</f>
        <v/>
      </c>
      <c r="M1517" s="54">
        <f>IF(B1517="",0,IF(H1517="Previsto",IF(Visao="Realizado + previsto",1,0),1))</f>
        <v/>
      </c>
      <c r="N1517" s="54">
        <f>IF(OR(B1517="",H1517&lt;&gt;"Previsto"),"",IF(B1517&lt;TODAY(),"Atrasado",IF(B1517&lt;=TODAY()+7,"Vence em 7 dias","A vencer")))</f>
        <v/>
      </c>
    </row>
    <row r="1518">
      <c r="B1518" s="51" t="n"/>
      <c r="C1518" s="52" t="n"/>
      <c r="D1518" s="52" t="n"/>
      <c r="E1518" s="52" t="n"/>
      <c r="F1518" s="52" t="n"/>
      <c r="G1518" s="52" t="n"/>
      <c r="H1518" s="52" t="n"/>
      <c r="I1518" s="53" t="n"/>
      <c r="J1518" s="54">
        <f>IF(D1518="","",IFERROR(INDEX(CatTipo,MATCH(D1518,CatNome,0)),"?"))</f>
        <v/>
      </c>
      <c r="K1518" s="54">
        <f>IF(D1518="","",IFERROR(INDEX(CatGrupo,MATCH(D1518,CatNome,0)),"?"))</f>
        <v/>
      </c>
      <c r="L1518" s="55">
        <f>IF(J1518="Entrada",N(I1518),IF(J1518="Saída",-N(I1518),0))</f>
        <v/>
      </c>
      <c r="M1518" s="54">
        <f>IF(B1518="",0,IF(H1518="Previsto",IF(Visao="Realizado + previsto",1,0),1))</f>
        <v/>
      </c>
      <c r="N1518" s="54">
        <f>IF(OR(B1518="",H1518&lt;&gt;"Previsto"),"",IF(B1518&lt;TODAY(),"Atrasado",IF(B1518&lt;=TODAY()+7,"Vence em 7 dias","A vencer")))</f>
        <v/>
      </c>
    </row>
    <row r="1519">
      <c r="B1519" s="51" t="n"/>
      <c r="C1519" s="52" t="n"/>
      <c r="D1519" s="52" t="n"/>
      <c r="E1519" s="52" t="n"/>
      <c r="F1519" s="52" t="n"/>
      <c r="G1519" s="52" t="n"/>
      <c r="H1519" s="52" t="n"/>
      <c r="I1519" s="53" t="n"/>
      <c r="J1519" s="54">
        <f>IF(D1519="","",IFERROR(INDEX(CatTipo,MATCH(D1519,CatNome,0)),"?"))</f>
        <v/>
      </c>
      <c r="K1519" s="54">
        <f>IF(D1519="","",IFERROR(INDEX(CatGrupo,MATCH(D1519,CatNome,0)),"?"))</f>
        <v/>
      </c>
      <c r="L1519" s="55">
        <f>IF(J1519="Entrada",N(I1519),IF(J1519="Saída",-N(I1519),0))</f>
        <v/>
      </c>
      <c r="M1519" s="54">
        <f>IF(B1519="",0,IF(H1519="Previsto",IF(Visao="Realizado + previsto",1,0),1))</f>
        <v/>
      </c>
      <c r="N1519" s="54">
        <f>IF(OR(B1519="",H1519&lt;&gt;"Previsto"),"",IF(B1519&lt;TODAY(),"Atrasado",IF(B1519&lt;=TODAY()+7,"Vence em 7 dias","A vencer")))</f>
        <v/>
      </c>
    </row>
    <row r="1520">
      <c r="B1520" s="51" t="n"/>
      <c r="C1520" s="52" t="n"/>
      <c r="D1520" s="52" t="n"/>
      <c r="E1520" s="52" t="n"/>
      <c r="F1520" s="52" t="n"/>
      <c r="G1520" s="52" t="n"/>
      <c r="H1520" s="52" t="n"/>
      <c r="I1520" s="53" t="n"/>
      <c r="J1520" s="54">
        <f>IF(D1520="","",IFERROR(INDEX(CatTipo,MATCH(D1520,CatNome,0)),"?"))</f>
        <v/>
      </c>
      <c r="K1520" s="54">
        <f>IF(D1520="","",IFERROR(INDEX(CatGrupo,MATCH(D1520,CatNome,0)),"?"))</f>
        <v/>
      </c>
      <c r="L1520" s="55">
        <f>IF(J1520="Entrada",N(I1520),IF(J1520="Saída",-N(I1520),0))</f>
        <v/>
      </c>
      <c r="M1520" s="54">
        <f>IF(B1520="",0,IF(H1520="Previsto",IF(Visao="Realizado + previsto",1,0),1))</f>
        <v/>
      </c>
      <c r="N1520" s="54">
        <f>IF(OR(B1520="",H1520&lt;&gt;"Previsto"),"",IF(B1520&lt;TODAY(),"Atrasado",IF(B1520&lt;=TODAY()+7,"Vence em 7 dias","A vencer")))</f>
        <v/>
      </c>
    </row>
    <row r="1521">
      <c r="B1521" s="51" t="n"/>
      <c r="C1521" s="52" t="n"/>
      <c r="D1521" s="52" t="n"/>
      <c r="E1521" s="52" t="n"/>
      <c r="F1521" s="52" t="n"/>
      <c r="G1521" s="52" t="n"/>
      <c r="H1521" s="52" t="n"/>
      <c r="I1521" s="53" t="n"/>
      <c r="J1521" s="54">
        <f>IF(D1521="","",IFERROR(INDEX(CatTipo,MATCH(D1521,CatNome,0)),"?"))</f>
        <v/>
      </c>
      <c r="K1521" s="54">
        <f>IF(D1521="","",IFERROR(INDEX(CatGrupo,MATCH(D1521,CatNome,0)),"?"))</f>
        <v/>
      </c>
      <c r="L1521" s="55">
        <f>IF(J1521="Entrada",N(I1521),IF(J1521="Saída",-N(I1521),0))</f>
        <v/>
      </c>
      <c r="M1521" s="54">
        <f>IF(B1521="",0,IF(H1521="Previsto",IF(Visao="Realizado + previsto",1,0),1))</f>
        <v/>
      </c>
      <c r="N1521" s="54">
        <f>IF(OR(B1521="",H1521&lt;&gt;"Previsto"),"",IF(B1521&lt;TODAY(),"Atrasado",IF(B1521&lt;=TODAY()+7,"Vence em 7 dias","A vencer")))</f>
        <v/>
      </c>
    </row>
    <row r="1522">
      <c r="B1522" s="51" t="n"/>
      <c r="C1522" s="52" t="n"/>
      <c r="D1522" s="52" t="n"/>
      <c r="E1522" s="52" t="n"/>
      <c r="F1522" s="52" t="n"/>
      <c r="G1522" s="52" t="n"/>
      <c r="H1522" s="52" t="n"/>
      <c r="I1522" s="53" t="n"/>
      <c r="J1522" s="54">
        <f>IF(D1522="","",IFERROR(INDEX(CatTipo,MATCH(D1522,CatNome,0)),"?"))</f>
        <v/>
      </c>
      <c r="K1522" s="54">
        <f>IF(D1522="","",IFERROR(INDEX(CatGrupo,MATCH(D1522,CatNome,0)),"?"))</f>
        <v/>
      </c>
      <c r="L1522" s="55">
        <f>IF(J1522="Entrada",N(I1522),IF(J1522="Saída",-N(I1522),0))</f>
        <v/>
      </c>
      <c r="M1522" s="54">
        <f>IF(B1522="",0,IF(H1522="Previsto",IF(Visao="Realizado + previsto",1,0),1))</f>
        <v/>
      </c>
      <c r="N1522" s="54">
        <f>IF(OR(B1522="",H1522&lt;&gt;"Previsto"),"",IF(B1522&lt;TODAY(),"Atrasado",IF(B1522&lt;=TODAY()+7,"Vence em 7 dias","A vencer")))</f>
        <v/>
      </c>
    </row>
    <row r="1523">
      <c r="B1523" s="51" t="n"/>
      <c r="C1523" s="52" t="n"/>
      <c r="D1523" s="52" t="n"/>
      <c r="E1523" s="52" t="n"/>
      <c r="F1523" s="52" t="n"/>
      <c r="G1523" s="52" t="n"/>
      <c r="H1523" s="52" t="n"/>
      <c r="I1523" s="53" t="n"/>
      <c r="J1523" s="54">
        <f>IF(D1523="","",IFERROR(INDEX(CatTipo,MATCH(D1523,CatNome,0)),"?"))</f>
        <v/>
      </c>
      <c r="K1523" s="54">
        <f>IF(D1523="","",IFERROR(INDEX(CatGrupo,MATCH(D1523,CatNome,0)),"?"))</f>
        <v/>
      </c>
      <c r="L1523" s="55">
        <f>IF(J1523="Entrada",N(I1523),IF(J1523="Saída",-N(I1523),0))</f>
        <v/>
      </c>
      <c r="M1523" s="54">
        <f>IF(B1523="",0,IF(H1523="Previsto",IF(Visao="Realizado + previsto",1,0),1))</f>
        <v/>
      </c>
      <c r="N1523" s="54">
        <f>IF(OR(B1523="",H1523&lt;&gt;"Previsto"),"",IF(B1523&lt;TODAY(),"Atrasado",IF(B1523&lt;=TODAY()+7,"Vence em 7 dias","A vencer")))</f>
        <v/>
      </c>
    </row>
    <row r="1524">
      <c r="B1524" s="51" t="n"/>
      <c r="C1524" s="52" t="n"/>
      <c r="D1524" s="52" t="n"/>
      <c r="E1524" s="52" t="n"/>
      <c r="F1524" s="52" t="n"/>
      <c r="G1524" s="52" t="n"/>
      <c r="H1524" s="52" t="n"/>
      <c r="I1524" s="53" t="n"/>
      <c r="J1524" s="54">
        <f>IF(D1524="","",IFERROR(INDEX(CatTipo,MATCH(D1524,CatNome,0)),"?"))</f>
        <v/>
      </c>
      <c r="K1524" s="54">
        <f>IF(D1524="","",IFERROR(INDEX(CatGrupo,MATCH(D1524,CatNome,0)),"?"))</f>
        <v/>
      </c>
      <c r="L1524" s="55">
        <f>IF(J1524="Entrada",N(I1524),IF(J1524="Saída",-N(I1524),0))</f>
        <v/>
      </c>
      <c r="M1524" s="54">
        <f>IF(B1524="",0,IF(H1524="Previsto",IF(Visao="Realizado + previsto",1,0),1))</f>
        <v/>
      </c>
      <c r="N1524" s="54">
        <f>IF(OR(B1524="",H1524&lt;&gt;"Previsto"),"",IF(B1524&lt;TODAY(),"Atrasado",IF(B1524&lt;=TODAY()+7,"Vence em 7 dias","A vencer")))</f>
        <v/>
      </c>
    </row>
    <row r="1525">
      <c r="B1525" s="51" t="n"/>
      <c r="C1525" s="52" t="n"/>
      <c r="D1525" s="52" t="n"/>
      <c r="E1525" s="52" t="n"/>
      <c r="F1525" s="52" t="n"/>
      <c r="G1525" s="52" t="n"/>
      <c r="H1525" s="52" t="n"/>
      <c r="I1525" s="53" t="n"/>
      <c r="J1525" s="54">
        <f>IF(D1525="","",IFERROR(INDEX(CatTipo,MATCH(D1525,CatNome,0)),"?"))</f>
        <v/>
      </c>
      <c r="K1525" s="54">
        <f>IF(D1525="","",IFERROR(INDEX(CatGrupo,MATCH(D1525,CatNome,0)),"?"))</f>
        <v/>
      </c>
      <c r="L1525" s="55">
        <f>IF(J1525="Entrada",N(I1525),IF(J1525="Saída",-N(I1525),0))</f>
        <v/>
      </c>
      <c r="M1525" s="54">
        <f>IF(B1525="",0,IF(H1525="Previsto",IF(Visao="Realizado + previsto",1,0),1))</f>
        <v/>
      </c>
      <c r="N1525" s="54">
        <f>IF(OR(B1525="",H1525&lt;&gt;"Previsto"),"",IF(B1525&lt;TODAY(),"Atrasado",IF(B1525&lt;=TODAY()+7,"Vence em 7 dias","A vencer")))</f>
        <v/>
      </c>
    </row>
    <row r="1526">
      <c r="B1526" s="51" t="n"/>
      <c r="C1526" s="52" t="n"/>
      <c r="D1526" s="52" t="n"/>
      <c r="E1526" s="52" t="n"/>
      <c r="F1526" s="52" t="n"/>
      <c r="G1526" s="52" t="n"/>
      <c r="H1526" s="52" t="n"/>
      <c r="I1526" s="53" t="n"/>
      <c r="J1526" s="54">
        <f>IF(D1526="","",IFERROR(INDEX(CatTipo,MATCH(D1526,CatNome,0)),"?"))</f>
        <v/>
      </c>
      <c r="K1526" s="54">
        <f>IF(D1526="","",IFERROR(INDEX(CatGrupo,MATCH(D1526,CatNome,0)),"?"))</f>
        <v/>
      </c>
      <c r="L1526" s="55">
        <f>IF(J1526="Entrada",N(I1526),IF(J1526="Saída",-N(I1526),0))</f>
        <v/>
      </c>
      <c r="M1526" s="54">
        <f>IF(B1526="",0,IF(H1526="Previsto",IF(Visao="Realizado + previsto",1,0),1))</f>
        <v/>
      </c>
      <c r="N1526" s="54">
        <f>IF(OR(B1526="",H1526&lt;&gt;"Previsto"),"",IF(B1526&lt;TODAY(),"Atrasado",IF(B1526&lt;=TODAY()+7,"Vence em 7 dias","A vencer")))</f>
        <v/>
      </c>
    </row>
    <row r="1527">
      <c r="B1527" s="51" t="n"/>
      <c r="C1527" s="52" t="n"/>
      <c r="D1527" s="52" t="n"/>
      <c r="E1527" s="52" t="n"/>
      <c r="F1527" s="52" t="n"/>
      <c r="G1527" s="52" t="n"/>
      <c r="H1527" s="52" t="n"/>
      <c r="I1527" s="53" t="n"/>
      <c r="J1527" s="54">
        <f>IF(D1527="","",IFERROR(INDEX(CatTipo,MATCH(D1527,CatNome,0)),"?"))</f>
        <v/>
      </c>
      <c r="K1527" s="54">
        <f>IF(D1527="","",IFERROR(INDEX(CatGrupo,MATCH(D1527,CatNome,0)),"?"))</f>
        <v/>
      </c>
      <c r="L1527" s="55">
        <f>IF(J1527="Entrada",N(I1527),IF(J1527="Saída",-N(I1527),0))</f>
        <v/>
      </c>
      <c r="M1527" s="54">
        <f>IF(B1527="",0,IF(H1527="Previsto",IF(Visao="Realizado + previsto",1,0),1))</f>
        <v/>
      </c>
      <c r="N1527" s="54">
        <f>IF(OR(B1527="",H1527&lt;&gt;"Previsto"),"",IF(B1527&lt;TODAY(),"Atrasado",IF(B1527&lt;=TODAY()+7,"Vence em 7 dias","A vencer")))</f>
        <v/>
      </c>
    </row>
    <row r="1528">
      <c r="B1528" s="51" t="n"/>
      <c r="C1528" s="52" t="n"/>
      <c r="D1528" s="52" t="n"/>
      <c r="E1528" s="52" t="n"/>
      <c r="F1528" s="52" t="n"/>
      <c r="G1528" s="52" t="n"/>
      <c r="H1528" s="52" t="n"/>
      <c r="I1528" s="53" t="n"/>
      <c r="J1528" s="54">
        <f>IF(D1528="","",IFERROR(INDEX(CatTipo,MATCH(D1528,CatNome,0)),"?"))</f>
        <v/>
      </c>
      <c r="K1528" s="54">
        <f>IF(D1528="","",IFERROR(INDEX(CatGrupo,MATCH(D1528,CatNome,0)),"?"))</f>
        <v/>
      </c>
      <c r="L1528" s="55">
        <f>IF(J1528="Entrada",N(I1528),IF(J1528="Saída",-N(I1528),0))</f>
        <v/>
      </c>
      <c r="M1528" s="54">
        <f>IF(B1528="",0,IF(H1528="Previsto",IF(Visao="Realizado + previsto",1,0),1))</f>
        <v/>
      </c>
      <c r="N1528" s="54">
        <f>IF(OR(B1528="",H1528&lt;&gt;"Previsto"),"",IF(B1528&lt;TODAY(),"Atrasado",IF(B1528&lt;=TODAY()+7,"Vence em 7 dias","A vencer")))</f>
        <v/>
      </c>
    </row>
    <row r="1529">
      <c r="B1529" s="51" t="n"/>
      <c r="C1529" s="52" t="n"/>
      <c r="D1529" s="52" t="n"/>
      <c r="E1529" s="52" t="n"/>
      <c r="F1529" s="52" t="n"/>
      <c r="G1529" s="52" t="n"/>
      <c r="H1529" s="52" t="n"/>
      <c r="I1529" s="53" t="n"/>
      <c r="J1529" s="54">
        <f>IF(D1529="","",IFERROR(INDEX(CatTipo,MATCH(D1529,CatNome,0)),"?"))</f>
        <v/>
      </c>
      <c r="K1529" s="54">
        <f>IF(D1529="","",IFERROR(INDEX(CatGrupo,MATCH(D1529,CatNome,0)),"?"))</f>
        <v/>
      </c>
      <c r="L1529" s="55">
        <f>IF(J1529="Entrada",N(I1529),IF(J1529="Saída",-N(I1529),0))</f>
        <v/>
      </c>
      <c r="M1529" s="54">
        <f>IF(B1529="",0,IF(H1529="Previsto",IF(Visao="Realizado + previsto",1,0),1))</f>
        <v/>
      </c>
      <c r="N1529" s="54">
        <f>IF(OR(B1529="",H1529&lt;&gt;"Previsto"),"",IF(B1529&lt;TODAY(),"Atrasado",IF(B1529&lt;=TODAY()+7,"Vence em 7 dias","A vencer")))</f>
        <v/>
      </c>
    </row>
    <row r="1530">
      <c r="B1530" s="51" t="n"/>
      <c r="C1530" s="52" t="n"/>
      <c r="D1530" s="52" t="n"/>
      <c r="E1530" s="52" t="n"/>
      <c r="F1530" s="52" t="n"/>
      <c r="G1530" s="52" t="n"/>
      <c r="H1530" s="52" t="n"/>
      <c r="I1530" s="53" t="n"/>
      <c r="J1530" s="54">
        <f>IF(D1530="","",IFERROR(INDEX(CatTipo,MATCH(D1530,CatNome,0)),"?"))</f>
        <v/>
      </c>
      <c r="K1530" s="54">
        <f>IF(D1530="","",IFERROR(INDEX(CatGrupo,MATCH(D1530,CatNome,0)),"?"))</f>
        <v/>
      </c>
      <c r="L1530" s="55">
        <f>IF(J1530="Entrada",N(I1530),IF(J1530="Saída",-N(I1530),0))</f>
        <v/>
      </c>
      <c r="M1530" s="54">
        <f>IF(B1530="",0,IF(H1530="Previsto",IF(Visao="Realizado + previsto",1,0),1))</f>
        <v/>
      </c>
      <c r="N1530" s="54">
        <f>IF(OR(B1530="",H1530&lt;&gt;"Previsto"),"",IF(B1530&lt;TODAY(),"Atrasado",IF(B1530&lt;=TODAY()+7,"Vence em 7 dias","A vencer")))</f>
        <v/>
      </c>
    </row>
    <row r="1531">
      <c r="B1531" s="51" t="n"/>
      <c r="C1531" s="52" t="n"/>
      <c r="D1531" s="52" t="n"/>
      <c r="E1531" s="52" t="n"/>
      <c r="F1531" s="52" t="n"/>
      <c r="G1531" s="52" t="n"/>
      <c r="H1531" s="52" t="n"/>
      <c r="I1531" s="53" t="n"/>
      <c r="J1531" s="54">
        <f>IF(D1531="","",IFERROR(INDEX(CatTipo,MATCH(D1531,CatNome,0)),"?"))</f>
        <v/>
      </c>
      <c r="K1531" s="54">
        <f>IF(D1531="","",IFERROR(INDEX(CatGrupo,MATCH(D1531,CatNome,0)),"?"))</f>
        <v/>
      </c>
      <c r="L1531" s="55">
        <f>IF(J1531="Entrada",N(I1531),IF(J1531="Saída",-N(I1531),0))</f>
        <v/>
      </c>
      <c r="M1531" s="54">
        <f>IF(B1531="",0,IF(H1531="Previsto",IF(Visao="Realizado + previsto",1,0),1))</f>
        <v/>
      </c>
      <c r="N1531" s="54">
        <f>IF(OR(B1531="",H1531&lt;&gt;"Previsto"),"",IF(B1531&lt;TODAY(),"Atrasado",IF(B1531&lt;=TODAY()+7,"Vence em 7 dias","A vencer")))</f>
        <v/>
      </c>
    </row>
    <row r="1532">
      <c r="B1532" s="51" t="n"/>
      <c r="C1532" s="52" t="n"/>
      <c r="D1532" s="52" t="n"/>
      <c r="E1532" s="52" t="n"/>
      <c r="F1532" s="52" t="n"/>
      <c r="G1532" s="52" t="n"/>
      <c r="H1532" s="52" t="n"/>
      <c r="I1532" s="53" t="n"/>
      <c r="J1532" s="54">
        <f>IF(D1532="","",IFERROR(INDEX(CatTipo,MATCH(D1532,CatNome,0)),"?"))</f>
        <v/>
      </c>
      <c r="K1532" s="54">
        <f>IF(D1532="","",IFERROR(INDEX(CatGrupo,MATCH(D1532,CatNome,0)),"?"))</f>
        <v/>
      </c>
      <c r="L1532" s="55">
        <f>IF(J1532="Entrada",N(I1532),IF(J1532="Saída",-N(I1532),0))</f>
        <v/>
      </c>
      <c r="M1532" s="54">
        <f>IF(B1532="",0,IF(H1532="Previsto",IF(Visao="Realizado + previsto",1,0),1))</f>
        <v/>
      </c>
      <c r="N1532" s="54">
        <f>IF(OR(B1532="",H1532&lt;&gt;"Previsto"),"",IF(B1532&lt;TODAY(),"Atrasado",IF(B1532&lt;=TODAY()+7,"Vence em 7 dias","A vencer")))</f>
        <v/>
      </c>
    </row>
    <row r="1533">
      <c r="B1533" s="51" t="n"/>
      <c r="C1533" s="52" t="n"/>
      <c r="D1533" s="52" t="n"/>
      <c r="E1533" s="52" t="n"/>
      <c r="F1533" s="52" t="n"/>
      <c r="G1533" s="52" t="n"/>
      <c r="H1533" s="52" t="n"/>
      <c r="I1533" s="53" t="n"/>
      <c r="J1533" s="54">
        <f>IF(D1533="","",IFERROR(INDEX(CatTipo,MATCH(D1533,CatNome,0)),"?"))</f>
        <v/>
      </c>
      <c r="K1533" s="54">
        <f>IF(D1533="","",IFERROR(INDEX(CatGrupo,MATCH(D1533,CatNome,0)),"?"))</f>
        <v/>
      </c>
      <c r="L1533" s="55">
        <f>IF(J1533="Entrada",N(I1533),IF(J1533="Saída",-N(I1533),0))</f>
        <v/>
      </c>
      <c r="M1533" s="54">
        <f>IF(B1533="",0,IF(H1533="Previsto",IF(Visao="Realizado + previsto",1,0),1))</f>
        <v/>
      </c>
      <c r="N1533" s="54">
        <f>IF(OR(B1533="",H1533&lt;&gt;"Previsto"),"",IF(B1533&lt;TODAY(),"Atrasado",IF(B1533&lt;=TODAY()+7,"Vence em 7 dias","A vencer")))</f>
        <v/>
      </c>
    </row>
    <row r="1534">
      <c r="B1534" s="51" t="n"/>
      <c r="C1534" s="52" t="n"/>
      <c r="D1534" s="52" t="n"/>
      <c r="E1534" s="52" t="n"/>
      <c r="F1534" s="52" t="n"/>
      <c r="G1534" s="52" t="n"/>
      <c r="H1534" s="52" t="n"/>
      <c r="I1534" s="53" t="n"/>
      <c r="J1534" s="54">
        <f>IF(D1534="","",IFERROR(INDEX(CatTipo,MATCH(D1534,CatNome,0)),"?"))</f>
        <v/>
      </c>
      <c r="K1534" s="54">
        <f>IF(D1534="","",IFERROR(INDEX(CatGrupo,MATCH(D1534,CatNome,0)),"?"))</f>
        <v/>
      </c>
      <c r="L1534" s="55">
        <f>IF(J1534="Entrada",N(I1534),IF(J1534="Saída",-N(I1534),0))</f>
        <v/>
      </c>
      <c r="M1534" s="54">
        <f>IF(B1534="",0,IF(H1534="Previsto",IF(Visao="Realizado + previsto",1,0),1))</f>
        <v/>
      </c>
      <c r="N1534" s="54">
        <f>IF(OR(B1534="",H1534&lt;&gt;"Previsto"),"",IF(B1534&lt;TODAY(),"Atrasado",IF(B1534&lt;=TODAY()+7,"Vence em 7 dias","A vencer")))</f>
        <v/>
      </c>
    </row>
    <row r="1535">
      <c r="B1535" s="51" t="n"/>
      <c r="C1535" s="52" t="n"/>
      <c r="D1535" s="52" t="n"/>
      <c r="E1535" s="52" t="n"/>
      <c r="F1535" s="52" t="n"/>
      <c r="G1535" s="52" t="n"/>
      <c r="H1535" s="52" t="n"/>
      <c r="I1535" s="53" t="n"/>
      <c r="J1535" s="54">
        <f>IF(D1535="","",IFERROR(INDEX(CatTipo,MATCH(D1535,CatNome,0)),"?"))</f>
        <v/>
      </c>
      <c r="K1535" s="54">
        <f>IF(D1535="","",IFERROR(INDEX(CatGrupo,MATCH(D1535,CatNome,0)),"?"))</f>
        <v/>
      </c>
      <c r="L1535" s="55">
        <f>IF(J1535="Entrada",N(I1535),IF(J1535="Saída",-N(I1535),0))</f>
        <v/>
      </c>
      <c r="M1535" s="54">
        <f>IF(B1535="",0,IF(H1535="Previsto",IF(Visao="Realizado + previsto",1,0),1))</f>
        <v/>
      </c>
      <c r="N1535" s="54">
        <f>IF(OR(B1535="",H1535&lt;&gt;"Previsto"),"",IF(B1535&lt;TODAY(),"Atrasado",IF(B1535&lt;=TODAY()+7,"Vence em 7 dias","A vencer")))</f>
        <v/>
      </c>
    </row>
    <row r="1536">
      <c r="B1536" s="51" t="n"/>
      <c r="C1536" s="52" t="n"/>
      <c r="D1536" s="52" t="n"/>
      <c r="E1536" s="52" t="n"/>
      <c r="F1536" s="52" t="n"/>
      <c r="G1536" s="52" t="n"/>
      <c r="H1536" s="52" t="n"/>
      <c r="I1536" s="53" t="n"/>
      <c r="J1536" s="54">
        <f>IF(D1536="","",IFERROR(INDEX(CatTipo,MATCH(D1536,CatNome,0)),"?"))</f>
        <v/>
      </c>
      <c r="K1536" s="54">
        <f>IF(D1536="","",IFERROR(INDEX(CatGrupo,MATCH(D1536,CatNome,0)),"?"))</f>
        <v/>
      </c>
      <c r="L1536" s="55">
        <f>IF(J1536="Entrada",N(I1536),IF(J1536="Saída",-N(I1536),0))</f>
        <v/>
      </c>
      <c r="M1536" s="54">
        <f>IF(B1536="",0,IF(H1536="Previsto",IF(Visao="Realizado + previsto",1,0),1))</f>
        <v/>
      </c>
      <c r="N1536" s="54">
        <f>IF(OR(B1536="",H1536&lt;&gt;"Previsto"),"",IF(B1536&lt;TODAY(),"Atrasado",IF(B1536&lt;=TODAY()+7,"Vence em 7 dias","A vencer")))</f>
        <v/>
      </c>
    </row>
    <row r="1537">
      <c r="B1537" s="51" t="n"/>
      <c r="C1537" s="52" t="n"/>
      <c r="D1537" s="52" t="n"/>
      <c r="E1537" s="52" t="n"/>
      <c r="F1537" s="52" t="n"/>
      <c r="G1537" s="52" t="n"/>
      <c r="H1537" s="52" t="n"/>
      <c r="I1537" s="53" t="n"/>
      <c r="J1537" s="54">
        <f>IF(D1537="","",IFERROR(INDEX(CatTipo,MATCH(D1537,CatNome,0)),"?"))</f>
        <v/>
      </c>
      <c r="K1537" s="54">
        <f>IF(D1537="","",IFERROR(INDEX(CatGrupo,MATCH(D1537,CatNome,0)),"?"))</f>
        <v/>
      </c>
      <c r="L1537" s="55">
        <f>IF(J1537="Entrada",N(I1537),IF(J1537="Saída",-N(I1537),0))</f>
        <v/>
      </c>
      <c r="M1537" s="54">
        <f>IF(B1537="",0,IF(H1537="Previsto",IF(Visao="Realizado + previsto",1,0),1))</f>
        <v/>
      </c>
      <c r="N1537" s="54">
        <f>IF(OR(B1537="",H1537&lt;&gt;"Previsto"),"",IF(B1537&lt;TODAY(),"Atrasado",IF(B1537&lt;=TODAY()+7,"Vence em 7 dias","A vencer")))</f>
        <v/>
      </c>
    </row>
    <row r="1538">
      <c r="B1538" s="51" t="n"/>
      <c r="C1538" s="52" t="n"/>
      <c r="D1538" s="52" t="n"/>
      <c r="E1538" s="52" t="n"/>
      <c r="F1538" s="52" t="n"/>
      <c r="G1538" s="52" t="n"/>
      <c r="H1538" s="52" t="n"/>
      <c r="I1538" s="53" t="n"/>
      <c r="J1538" s="54">
        <f>IF(D1538="","",IFERROR(INDEX(CatTipo,MATCH(D1538,CatNome,0)),"?"))</f>
        <v/>
      </c>
      <c r="K1538" s="54">
        <f>IF(D1538="","",IFERROR(INDEX(CatGrupo,MATCH(D1538,CatNome,0)),"?"))</f>
        <v/>
      </c>
      <c r="L1538" s="55">
        <f>IF(J1538="Entrada",N(I1538),IF(J1538="Saída",-N(I1538),0))</f>
        <v/>
      </c>
      <c r="M1538" s="54">
        <f>IF(B1538="",0,IF(H1538="Previsto",IF(Visao="Realizado + previsto",1,0),1))</f>
        <v/>
      </c>
      <c r="N1538" s="54">
        <f>IF(OR(B1538="",H1538&lt;&gt;"Previsto"),"",IF(B1538&lt;TODAY(),"Atrasado",IF(B1538&lt;=TODAY()+7,"Vence em 7 dias","A vencer")))</f>
        <v/>
      </c>
    </row>
    <row r="1539">
      <c r="B1539" s="51" t="n"/>
      <c r="C1539" s="52" t="n"/>
      <c r="D1539" s="52" t="n"/>
      <c r="E1539" s="52" t="n"/>
      <c r="F1539" s="52" t="n"/>
      <c r="G1539" s="52" t="n"/>
      <c r="H1539" s="52" t="n"/>
      <c r="I1539" s="53" t="n"/>
      <c r="J1539" s="54">
        <f>IF(D1539="","",IFERROR(INDEX(CatTipo,MATCH(D1539,CatNome,0)),"?"))</f>
        <v/>
      </c>
      <c r="K1539" s="54">
        <f>IF(D1539="","",IFERROR(INDEX(CatGrupo,MATCH(D1539,CatNome,0)),"?"))</f>
        <v/>
      </c>
      <c r="L1539" s="55">
        <f>IF(J1539="Entrada",N(I1539),IF(J1539="Saída",-N(I1539),0))</f>
        <v/>
      </c>
      <c r="M1539" s="54">
        <f>IF(B1539="",0,IF(H1539="Previsto",IF(Visao="Realizado + previsto",1,0),1))</f>
        <v/>
      </c>
      <c r="N1539" s="54">
        <f>IF(OR(B1539="",H1539&lt;&gt;"Previsto"),"",IF(B1539&lt;TODAY(),"Atrasado",IF(B1539&lt;=TODAY()+7,"Vence em 7 dias","A vencer")))</f>
        <v/>
      </c>
    </row>
    <row r="1540">
      <c r="B1540" s="51" t="n"/>
      <c r="C1540" s="52" t="n"/>
      <c r="D1540" s="52" t="n"/>
      <c r="E1540" s="52" t="n"/>
      <c r="F1540" s="52" t="n"/>
      <c r="G1540" s="52" t="n"/>
      <c r="H1540" s="52" t="n"/>
      <c r="I1540" s="53" t="n"/>
      <c r="J1540" s="54">
        <f>IF(D1540="","",IFERROR(INDEX(CatTipo,MATCH(D1540,CatNome,0)),"?"))</f>
        <v/>
      </c>
      <c r="K1540" s="54">
        <f>IF(D1540="","",IFERROR(INDEX(CatGrupo,MATCH(D1540,CatNome,0)),"?"))</f>
        <v/>
      </c>
      <c r="L1540" s="55">
        <f>IF(J1540="Entrada",N(I1540),IF(J1540="Saída",-N(I1540),0))</f>
        <v/>
      </c>
      <c r="M1540" s="54">
        <f>IF(B1540="",0,IF(H1540="Previsto",IF(Visao="Realizado + previsto",1,0),1))</f>
        <v/>
      </c>
      <c r="N1540" s="54">
        <f>IF(OR(B1540="",H1540&lt;&gt;"Previsto"),"",IF(B1540&lt;TODAY(),"Atrasado",IF(B1540&lt;=TODAY()+7,"Vence em 7 dias","A vencer")))</f>
        <v/>
      </c>
    </row>
    <row r="1541">
      <c r="B1541" s="51" t="n"/>
      <c r="C1541" s="52" t="n"/>
      <c r="D1541" s="52" t="n"/>
      <c r="E1541" s="52" t="n"/>
      <c r="F1541" s="52" t="n"/>
      <c r="G1541" s="52" t="n"/>
      <c r="H1541" s="52" t="n"/>
      <c r="I1541" s="53" t="n"/>
      <c r="J1541" s="54">
        <f>IF(D1541="","",IFERROR(INDEX(CatTipo,MATCH(D1541,CatNome,0)),"?"))</f>
        <v/>
      </c>
      <c r="K1541" s="54">
        <f>IF(D1541="","",IFERROR(INDEX(CatGrupo,MATCH(D1541,CatNome,0)),"?"))</f>
        <v/>
      </c>
      <c r="L1541" s="55">
        <f>IF(J1541="Entrada",N(I1541),IF(J1541="Saída",-N(I1541),0))</f>
        <v/>
      </c>
      <c r="M1541" s="54">
        <f>IF(B1541="",0,IF(H1541="Previsto",IF(Visao="Realizado + previsto",1,0),1))</f>
        <v/>
      </c>
      <c r="N1541" s="54">
        <f>IF(OR(B1541="",H1541&lt;&gt;"Previsto"),"",IF(B1541&lt;TODAY(),"Atrasado",IF(B1541&lt;=TODAY()+7,"Vence em 7 dias","A vencer")))</f>
        <v/>
      </c>
    </row>
    <row r="1542">
      <c r="B1542" s="51" t="n"/>
      <c r="C1542" s="52" t="n"/>
      <c r="D1542" s="52" t="n"/>
      <c r="E1542" s="52" t="n"/>
      <c r="F1542" s="52" t="n"/>
      <c r="G1542" s="52" t="n"/>
      <c r="H1542" s="52" t="n"/>
      <c r="I1542" s="53" t="n"/>
      <c r="J1542" s="54">
        <f>IF(D1542="","",IFERROR(INDEX(CatTipo,MATCH(D1542,CatNome,0)),"?"))</f>
        <v/>
      </c>
      <c r="K1542" s="54">
        <f>IF(D1542="","",IFERROR(INDEX(CatGrupo,MATCH(D1542,CatNome,0)),"?"))</f>
        <v/>
      </c>
      <c r="L1542" s="55">
        <f>IF(J1542="Entrada",N(I1542),IF(J1542="Saída",-N(I1542),0))</f>
        <v/>
      </c>
      <c r="M1542" s="54">
        <f>IF(B1542="",0,IF(H1542="Previsto",IF(Visao="Realizado + previsto",1,0),1))</f>
        <v/>
      </c>
      <c r="N1542" s="54">
        <f>IF(OR(B1542="",H1542&lt;&gt;"Previsto"),"",IF(B1542&lt;TODAY(),"Atrasado",IF(B1542&lt;=TODAY()+7,"Vence em 7 dias","A vencer")))</f>
        <v/>
      </c>
    </row>
    <row r="1543">
      <c r="B1543" s="51" t="n"/>
      <c r="C1543" s="52" t="n"/>
      <c r="D1543" s="52" t="n"/>
      <c r="E1543" s="52" t="n"/>
      <c r="F1543" s="52" t="n"/>
      <c r="G1543" s="52" t="n"/>
      <c r="H1543" s="52" t="n"/>
      <c r="I1543" s="53" t="n"/>
      <c r="J1543" s="54">
        <f>IF(D1543="","",IFERROR(INDEX(CatTipo,MATCH(D1543,CatNome,0)),"?"))</f>
        <v/>
      </c>
      <c r="K1543" s="54">
        <f>IF(D1543="","",IFERROR(INDEX(CatGrupo,MATCH(D1543,CatNome,0)),"?"))</f>
        <v/>
      </c>
      <c r="L1543" s="55">
        <f>IF(J1543="Entrada",N(I1543),IF(J1543="Saída",-N(I1543),0))</f>
        <v/>
      </c>
      <c r="M1543" s="54">
        <f>IF(B1543="",0,IF(H1543="Previsto",IF(Visao="Realizado + previsto",1,0),1))</f>
        <v/>
      </c>
      <c r="N1543" s="54">
        <f>IF(OR(B1543="",H1543&lt;&gt;"Previsto"),"",IF(B1543&lt;TODAY(),"Atrasado",IF(B1543&lt;=TODAY()+7,"Vence em 7 dias","A vencer")))</f>
        <v/>
      </c>
    </row>
    <row r="1544">
      <c r="B1544" s="51" t="n"/>
      <c r="C1544" s="52" t="n"/>
      <c r="D1544" s="52" t="n"/>
      <c r="E1544" s="52" t="n"/>
      <c r="F1544" s="52" t="n"/>
      <c r="G1544" s="52" t="n"/>
      <c r="H1544" s="52" t="n"/>
      <c r="I1544" s="53" t="n"/>
      <c r="J1544" s="54">
        <f>IF(D1544="","",IFERROR(INDEX(CatTipo,MATCH(D1544,CatNome,0)),"?"))</f>
        <v/>
      </c>
      <c r="K1544" s="54">
        <f>IF(D1544="","",IFERROR(INDEX(CatGrupo,MATCH(D1544,CatNome,0)),"?"))</f>
        <v/>
      </c>
      <c r="L1544" s="55">
        <f>IF(J1544="Entrada",N(I1544),IF(J1544="Saída",-N(I1544),0))</f>
        <v/>
      </c>
      <c r="M1544" s="54">
        <f>IF(B1544="",0,IF(H1544="Previsto",IF(Visao="Realizado + previsto",1,0),1))</f>
        <v/>
      </c>
      <c r="N1544" s="54">
        <f>IF(OR(B1544="",H1544&lt;&gt;"Previsto"),"",IF(B1544&lt;TODAY(),"Atrasado",IF(B1544&lt;=TODAY()+7,"Vence em 7 dias","A vencer")))</f>
        <v/>
      </c>
    </row>
    <row r="1545">
      <c r="B1545" s="51" t="n"/>
      <c r="C1545" s="52" t="n"/>
      <c r="D1545" s="52" t="n"/>
      <c r="E1545" s="52" t="n"/>
      <c r="F1545" s="52" t="n"/>
      <c r="G1545" s="52" t="n"/>
      <c r="H1545" s="52" t="n"/>
      <c r="I1545" s="53" t="n"/>
      <c r="J1545" s="54">
        <f>IF(D1545="","",IFERROR(INDEX(CatTipo,MATCH(D1545,CatNome,0)),"?"))</f>
        <v/>
      </c>
      <c r="K1545" s="54">
        <f>IF(D1545="","",IFERROR(INDEX(CatGrupo,MATCH(D1545,CatNome,0)),"?"))</f>
        <v/>
      </c>
      <c r="L1545" s="55">
        <f>IF(J1545="Entrada",N(I1545),IF(J1545="Saída",-N(I1545),0))</f>
        <v/>
      </c>
      <c r="M1545" s="54">
        <f>IF(B1545="",0,IF(H1545="Previsto",IF(Visao="Realizado + previsto",1,0),1))</f>
        <v/>
      </c>
      <c r="N1545" s="54">
        <f>IF(OR(B1545="",H1545&lt;&gt;"Previsto"),"",IF(B1545&lt;TODAY(),"Atrasado",IF(B1545&lt;=TODAY()+7,"Vence em 7 dias","A vencer")))</f>
        <v/>
      </c>
    </row>
    <row r="1546">
      <c r="B1546" s="51" t="n"/>
      <c r="C1546" s="52" t="n"/>
      <c r="D1546" s="52" t="n"/>
      <c r="E1546" s="52" t="n"/>
      <c r="F1546" s="52" t="n"/>
      <c r="G1546" s="52" t="n"/>
      <c r="H1546" s="52" t="n"/>
      <c r="I1546" s="53" t="n"/>
      <c r="J1546" s="54">
        <f>IF(D1546="","",IFERROR(INDEX(CatTipo,MATCH(D1546,CatNome,0)),"?"))</f>
        <v/>
      </c>
      <c r="K1546" s="54">
        <f>IF(D1546="","",IFERROR(INDEX(CatGrupo,MATCH(D1546,CatNome,0)),"?"))</f>
        <v/>
      </c>
      <c r="L1546" s="55">
        <f>IF(J1546="Entrada",N(I1546),IF(J1546="Saída",-N(I1546),0))</f>
        <v/>
      </c>
      <c r="M1546" s="54">
        <f>IF(B1546="",0,IF(H1546="Previsto",IF(Visao="Realizado + previsto",1,0),1))</f>
        <v/>
      </c>
      <c r="N1546" s="54">
        <f>IF(OR(B1546="",H1546&lt;&gt;"Previsto"),"",IF(B1546&lt;TODAY(),"Atrasado",IF(B1546&lt;=TODAY()+7,"Vence em 7 dias","A vencer")))</f>
        <v/>
      </c>
    </row>
    <row r="1547">
      <c r="B1547" s="51" t="n"/>
      <c r="C1547" s="52" t="n"/>
      <c r="D1547" s="52" t="n"/>
      <c r="E1547" s="52" t="n"/>
      <c r="F1547" s="52" t="n"/>
      <c r="G1547" s="52" t="n"/>
      <c r="H1547" s="52" t="n"/>
      <c r="I1547" s="53" t="n"/>
      <c r="J1547" s="54">
        <f>IF(D1547="","",IFERROR(INDEX(CatTipo,MATCH(D1547,CatNome,0)),"?"))</f>
        <v/>
      </c>
      <c r="K1547" s="54">
        <f>IF(D1547="","",IFERROR(INDEX(CatGrupo,MATCH(D1547,CatNome,0)),"?"))</f>
        <v/>
      </c>
      <c r="L1547" s="55">
        <f>IF(J1547="Entrada",N(I1547),IF(J1547="Saída",-N(I1547),0))</f>
        <v/>
      </c>
      <c r="M1547" s="54">
        <f>IF(B1547="",0,IF(H1547="Previsto",IF(Visao="Realizado + previsto",1,0),1))</f>
        <v/>
      </c>
      <c r="N1547" s="54">
        <f>IF(OR(B1547="",H1547&lt;&gt;"Previsto"),"",IF(B1547&lt;TODAY(),"Atrasado",IF(B1547&lt;=TODAY()+7,"Vence em 7 dias","A vencer")))</f>
        <v/>
      </c>
    </row>
    <row r="1548">
      <c r="B1548" s="51" t="n"/>
      <c r="C1548" s="52" t="n"/>
      <c r="D1548" s="52" t="n"/>
      <c r="E1548" s="52" t="n"/>
      <c r="F1548" s="52" t="n"/>
      <c r="G1548" s="52" t="n"/>
      <c r="H1548" s="52" t="n"/>
      <c r="I1548" s="53" t="n"/>
      <c r="J1548" s="54">
        <f>IF(D1548="","",IFERROR(INDEX(CatTipo,MATCH(D1548,CatNome,0)),"?"))</f>
        <v/>
      </c>
      <c r="K1548" s="54">
        <f>IF(D1548="","",IFERROR(INDEX(CatGrupo,MATCH(D1548,CatNome,0)),"?"))</f>
        <v/>
      </c>
      <c r="L1548" s="55">
        <f>IF(J1548="Entrada",N(I1548),IF(J1548="Saída",-N(I1548),0))</f>
        <v/>
      </c>
      <c r="M1548" s="54">
        <f>IF(B1548="",0,IF(H1548="Previsto",IF(Visao="Realizado + previsto",1,0),1))</f>
        <v/>
      </c>
      <c r="N1548" s="54">
        <f>IF(OR(B1548="",H1548&lt;&gt;"Previsto"),"",IF(B1548&lt;TODAY(),"Atrasado",IF(B1548&lt;=TODAY()+7,"Vence em 7 dias","A vencer")))</f>
        <v/>
      </c>
    </row>
    <row r="1549">
      <c r="B1549" s="51" t="n"/>
      <c r="C1549" s="52" t="n"/>
      <c r="D1549" s="52" t="n"/>
      <c r="E1549" s="52" t="n"/>
      <c r="F1549" s="52" t="n"/>
      <c r="G1549" s="52" t="n"/>
      <c r="H1549" s="52" t="n"/>
      <c r="I1549" s="53" t="n"/>
      <c r="J1549" s="54">
        <f>IF(D1549="","",IFERROR(INDEX(CatTipo,MATCH(D1549,CatNome,0)),"?"))</f>
        <v/>
      </c>
      <c r="K1549" s="54">
        <f>IF(D1549="","",IFERROR(INDEX(CatGrupo,MATCH(D1549,CatNome,0)),"?"))</f>
        <v/>
      </c>
      <c r="L1549" s="55">
        <f>IF(J1549="Entrada",N(I1549),IF(J1549="Saída",-N(I1549),0))</f>
        <v/>
      </c>
      <c r="M1549" s="54">
        <f>IF(B1549="",0,IF(H1549="Previsto",IF(Visao="Realizado + previsto",1,0),1))</f>
        <v/>
      </c>
      <c r="N1549" s="54">
        <f>IF(OR(B1549="",H1549&lt;&gt;"Previsto"),"",IF(B1549&lt;TODAY(),"Atrasado",IF(B1549&lt;=TODAY()+7,"Vence em 7 dias","A vencer")))</f>
        <v/>
      </c>
    </row>
    <row r="1550">
      <c r="B1550" s="51" t="n"/>
      <c r="C1550" s="52" t="n"/>
      <c r="D1550" s="52" t="n"/>
      <c r="E1550" s="52" t="n"/>
      <c r="F1550" s="52" t="n"/>
      <c r="G1550" s="52" t="n"/>
      <c r="H1550" s="52" t="n"/>
      <c r="I1550" s="53" t="n"/>
      <c r="J1550" s="54">
        <f>IF(D1550="","",IFERROR(INDEX(CatTipo,MATCH(D1550,CatNome,0)),"?"))</f>
        <v/>
      </c>
      <c r="K1550" s="54">
        <f>IF(D1550="","",IFERROR(INDEX(CatGrupo,MATCH(D1550,CatNome,0)),"?"))</f>
        <v/>
      </c>
      <c r="L1550" s="55">
        <f>IF(J1550="Entrada",N(I1550),IF(J1550="Saída",-N(I1550),0))</f>
        <v/>
      </c>
      <c r="M1550" s="54">
        <f>IF(B1550="",0,IF(H1550="Previsto",IF(Visao="Realizado + previsto",1,0),1))</f>
        <v/>
      </c>
      <c r="N1550" s="54">
        <f>IF(OR(B1550="",H1550&lt;&gt;"Previsto"),"",IF(B1550&lt;TODAY(),"Atrasado",IF(B1550&lt;=TODAY()+7,"Vence em 7 dias","A vencer")))</f>
        <v/>
      </c>
    </row>
    <row r="1551">
      <c r="B1551" s="51" t="n"/>
      <c r="C1551" s="52" t="n"/>
      <c r="D1551" s="52" t="n"/>
      <c r="E1551" s="52" t="n"/>
      <c r="F1551" s="52" t="n"/>
      <c r="G1551" s="52" t="n"/>
      <c r="H1551" s="52" t="n"/>
      <c r="I1551" s="53" t="n"/>
      <c r="J1551" s="54">
        <f>IF(D1551="","",IFERROR(INDEX(CatTipo,MATCH(D1551,CatNome,0)),"?"))</f>
        <v/>
      </c>
      <c r="K1551" s="54">
        <f>IF(D1551="","",IFERROR(INDEX(CatGrupo,MATCH(D1551,CatNome,0)),"?"))</f>
        <v/>
      </c>
      <c r="L1551" s="55">
        <f>IF(J1551="Entrada",N(I1551),IF(J1551="Saída",-N(I1551),0))</f>
        <v/>
      </c>
      <c r="M1551" s="54">
        <f>IF(B1551="",0,IF(H1551="Previsto",IF(Visao="Realizado + previsto",1,0),1))</f>
        <v/>
      </c>
      <c r="N1551" s="54">
        <f>IF(OR(B1551="",H1551&lt;&gt;"Previsto"),"",IF(B1551&lt;TODAY(),"Atrasado",IF(B1551&lt;=TODAY()+7,"Vence em 7 dias","A vencer")))</f>
        <v/>
      </c>
    </row>
    <row r="1552">
      <c r="B1552" s="51" t="n"/>
      <c r="C1552" s="52" t="n"/>
      <c r="D1552" s="52" t="n"/>
      <c r="E1552" s="52" t="n"/>
      <c r="F1552" s="52" t="n"/>
      <c r="G1552" s="52" t="n"/>
      <c r="H1552" s="52" t="n"/>
      <c r="I1552" s="53" t="n"/>
      <c r="J1552" s="54">
        <f>IF(D1552="","",IFERROR(INDEX(CatTipo,MATCH(D1552,CatNome,0)),"?"))</f>
        <v/>
      </c>
      <c r="K1552" s="54">
        <f>IF(D1552="","",IFERROR(INDEX(CatGrupo,MATCH(D1552,CatNome,0)),"?"))</f>
        <v/>
      </c>
      <c r="L1552" s="55">
        <f>IF(J1552="Entrada",N(I1552),IF(J1552="Saída",-N(I1552),0))</f>
        <v/>
      </c>
      <c r="M1552" s="54">
        <f>IF(B1552="",0,IF(H1552="Previsto",IF(Visao="Realizado + previsto",1,0),1))</f>
        <v/>
      </c>
      <c r="N1552" s="54">
        <f>IF(OR(B1552="",H1552&lt;&gt;"Previsto"),"",IF(B1552&lt;TODAY(),"Atrasado",IF(B1552&lt;=TODAY()+7,"Vence em 7 dias","A vencer")))</f>
        <v/>
      </c>
    </row>
    <row r="1553">
      <c r="B1553" s="51" t="n"/>
      <c r="C1553" s="52" t="n"/>
      <c r="D1553" s="52" t="n"/>
      <c r="E1553" s="52" t="n"/>
      <c r="F1553" s="52" t="n"/>
      <c r="G1553" s="52" t="n"/>
      <c r="H1553" s="52" t="n"/>
      <c r="I1553" s="53" t="n"/>
      <c r="J1553" s="54">
        <f>IF(D1553="","",IFERROR(INDEX(CatTipo,MATCH(D1553,CatNome,0)),"?"))</f>
        <v/>
      </c>
      <c r="K1553" s="54">
        <f>IF(D1553="","",IFERROR(INDEX(CatGrupo,MATCH(D1553,CatNome,0)),"?"))</f>
        <v/>
      </c>
      <c r="L1553" s="55">
        <f>IF(J1553="Entrada",N(I1553),IF(J1553="Saída",-N(I1553),0))</f>
        <v/>
      </c>
      <c r="M1553" s="54">
        <f>IF(B1553="",0,IF(H1553="Previsto",IF(Visao="Realizado + previsto",1,0),1))</f>
        <v/>
      </c>
      <c r="N1553" s="54">
        <f>IF(OR(B1553="",H1553&lt;&gt;"Previsto"),"",IF(B1553&lt;TODAY(),"Atrasado",IF(B1553&lt;=TODAY()+7,"Vence em 7 dias","A vencer")))</f>
        <v/>
      </c>
    </row>
    <row r="1554">
      <c r="B1554" s="51" t="n"/>
      <c r="C1554" s="52" t="n"/>
      <c r="D1554" s="52" t="n"/>
      <c r="E1554" s="52" t="n"/>
      <c r="F1554" s="52" t="n"/>
      <c r="G1554" s="52" t="n"/>
      <c r="H1554" s="52" t="n"/>
      <c r="I1554" s="53" t="n"/>
      <c r="J1554" s="54">
        <f>IF(D1554="","",IFERROR(INDEX(CatTipo,MATCH(D1554,CatNome,0)),"?"))</f>
        <v/>
      </c>
      <c r="K1554" s="54">
        <f>IF(D1554="","",IFERROR(INDEX(CatGrupo,MATCH(D1554,CatNome,0)),"?"))</f>
        <v/>
      </c>
      <c r="L1554" s="55">
        <f>IF(J1554="Entrada",N(I1554),IF(J1554="Saída",-N(I1554),0))</f>
        <v/>
      </c>
      <c r="M1554" s="54">
        <f>IF(B1554="",0,IF(H1554="Previsto",IF(Visao="Realizado + previsto",1,0),1))</f>
        <v/>
      </c>
      <c r="N1554" s="54">
        <f>IF(OR(B1554="",H1554&lt;&gt;"Previsto"),"",IF(B1554&lt;TODAY(),"Atrasado",IF(B1554&lt;=TODAY()+7,"Vence em 7 dias","A vencer")))</f>
        <v/>
      </c>
    </row>
    <row r="1555">
      <c r="B1555" s="51" t="n"/>
      <c r="C1555" s="52" t="n"/>
      <c r="D1555" s="52" t="n"/>
      <c r="E1555" s="52" t="n"/>
      <c r="F1555" s="52" t="n"/>
      <c r="G1555" s="52" t="n"/>
      <c r="H1555" s="52" t="n"/>
      <c r="I1555" s="53" t="n"/>
      <c r="J1555" s="54">
        <f>IF(D1555="","",IFERROR(INDEX(CatTipo,MATCH(D1555,CatNome,0)),"?"))</f>
        <v/>
      </c>
      <c r="K1555" s="54">
        <f>IF(D1555="","",IFERROR(INDEX(CatGrupo,MATCH(D1555,CatNome,0)),"?"))</f>
        <v/>
      </c>
      <c r="L1555" s="55">
        <f>IF(J1555="Entrada",N(I1555),IF(J1555="Saída",-N(I1555),0))</f>
        <v/>
      </c>
      <c r="M1555" s="54">
        <f>IF(B1555="",0,IF(H1555="Previsto",IF(Visao="Realizado + previsto",1,0),1))</f>
        <v/>
      </c>
      <c r="N1555" s="54">
        <f>IF(OR(B1555="",H1555&lt;&gt;"Previsto"),"",IF(B1555&lt;TODAY(),"Atrasado",IF(B1555&lt;=TODAY()+7,"Vence em 7 dias","A vencer")))</f>
        <v/>
      </c>
    </row>
    <row r="1556">
      <c r="B1556" s="51" t="n"/>
      <c r="C1556" s="52" t="n"/>
      <c r="D1556" s="52" t="n"/>
      <c r="E1556" s="52" t="n"/>
      <c r="F1556" s="52" t="n"/>
      <c r="G1556" s="52" t="n"/>
      <c r="H1556" s="52" t="n"/>
      <c r="I1556" s="53" t="n"/>
      <c r="J1556" s="54">
        <f>IF(D1556="","",IFERROR(INDEX(CatTipo,MATCH(D1556,CatNome,0)),"?"))</f>
        <v/>
      </c>
      <c r="K1556" s="54">
        <f>IF(D1556="","",IFERROR(INDEX(CatGrupo,MATCH(D1556,CatNome,0)),"?"))</f>
        <v/>
      </c>
      <c r="L1556" s="55">
        <f>IF(J1556="Entrada",N(I1556),IF(J1556="Saída",-N(I1556),0))</f>
        <v/>
      </c>
      <c r="M1556" s="54">
        <f>IF(B1556="",0,IF(H1556="Previsto",IF(Visao="Realizado + previsto",1,0),1))</f>
        <v/>
      </c>
      <c r="N1556" s="54">
        <f>IF(OR(B1556="",H1556&lt;&gt;"Previsto"),"",IF(B1556&lt;TODAY(),"Atrasado",IF(B1556&lt;=TODAY()+7,"Vence em 7 dias","A vencer")))</f>
        <v/>
      </c>
    </row>
    <row r="1557">
      <c r="B1557" s="51" t="n"/>
      <c r="C1557" s="52" t="n"/>
      <c r="D1557" s="52" t="n"/>
      <c r="E1557" s="52" t="n"/>
      <c r="F1557" s="52" t="n"/>
      <c r="G1557" s="52" t="n"/>
      <c r="H1557" s="52" t="n"/>
      <c r="I1557" s="53" t="n"/>
      <c r="J1557" s="54">
        <f>IF(D1557="","",IFERROR(INDEX(CatTipo,MATCH(D1557,CatNome,0)),"?"))</f>
        <v/>
      </c>
      <c r="K1557" s="54">
        <f>IF(D1557="","",IFERROR(INDEX(CatGrupo,MATCH(D1557,CatNome,0)),"?"))</f>
        <v/>
      </c>
      <c r="L1557" s="55">
        <f>IF(J1557="Entrada",N(I1557),IF(J1557="Saída",-N(I1557),0))</f>
        <v/>
      </c>
      <c r="M1557" s="54">
        <f>IF(B1557="",0,IF(H1557="Previsto",IF(Visao="Realizado + previsto",1,0),1))</f>
        <v/>
      </c>
      <c r="N1557" s="54">
        <f>IF(OR(B1557="",H1557&lt;&gt;"Previsto"),"",IF(B1557&lt;TODAY(),"Atrasado",IF(B1557&lt;=TODAY()+7,"Vence em 7 dias","A vencer")))</f>
        <v/>
      </c>
    </row>
    <row r="1558">
      <c r="B1558" s="51" t="n"/>
      <c r="C1558" s="52" t="n"/>
      <c r="D1558" s="52" t="n"/>
      <c r="E1558" s="52" t="n"/>
      <c r="F1558" s="52" t="n"/>
      <c r="G1558" s="52" t="n"/>
      <c r="H1558" s="52" t="n"/>
      <c r="I1558" s="53" t="n"/>
      <c r="J1558" s="54">
        <f>IF(D1558="","",IFERROR(INDEX(CatTipo,MATCH(D1558,CatNome,0)),"?"))</f>
        <v/>
      </c>
      <c r="K1558" s="54">
        <f>IF(D1558="","",IFERROR(INDEX(CatGrupo,MATCH(D1558,CatNome,0)),"?"))</f>
        <v/>
      </c>
      <c r="L1558" s="55">
        <f>IF(J1558="Entrada",N(I1558),IF(J1558="Saída",-N(I1558),0))</f>
        <v/>
      </c>
      <c r="M1558" s="54">
        <f>IF(B1558="",0,IF(H1558="Previsto",IF(Visao="Realizado + previsto",1,0),1))</f>
        <v/>
      </c>
      <c r="N1558" s="54">
        <f>IF(OR(B1558="",H1558&lt;&gt;"Previsto"),"",IF(B1558&lt;TODAY(),"Atrasado",IF(B1558&lt;=TODAY()+7,"Vence em 7 dias","A vencer")))</f>
        <v/>
      </c>
    </row>
    <row r="1559">
      <c r="B1559" s="51" t="n"/>
      <c r="C1559" s="52" t="n"/>
      <c r="D1559" s="52" t="n"/>
      <c r="E1559" s="52" t="n"/>
      <c r="F1559" s="52" t="n"/>
      <c r="G1559" s="52" t="n"/>
      <c r="H1559" s="52" t="n"/>
      <c r="I1559" s="53" t="n"/>
      <c r="J1559" s="54">
        <f>IF(D1559="","",IFERROR(INDEX(CatTipo,MATCH(D1559,CatNome,0)),"?"))</f>
        <v/>
      </c>
      <c r="K1559" s="54">
        <f>IF(D1559="","",IFERROR(INDEX(CatGrupo,MATCH(D1559,CatNome,0)),"?"))</f>
        <v/>
      </c>
      <c r="L1559" s="55">
        <f>IF(J1559="Entrada",N(I1559),IF(J1559="Saída",-N(I1559),0))</f>
        <v/>
      </c>
      <c r="M1559" s="54">
        <f>IF(B1559="",0,IF(H1559="Previsto",IF(Visao="Realizado + previsto",1,0),1))</f>
        <v/>
      </c>
      <c r="N1559" s="54">
        <f>IF(OR(B1559="",H1559&lt;&gt;"Previsto"),"",IF(B1559&lt;TODAY(),"Atrasado",IF(B1559&lt;=TODAY()+7,"Vence em 7 dias","A vencer")))</f>
        <v/>
      </c>
    </row>
    <row r="1560">
      <c r="B1560" s="51" t="n"/>
      <c r="C1560" s="52" t="n"/>
      <c r="D1560" s="52" t="n"/>
      <c r="E1560" s="52" t="n"/>
      <c r="F1560" s="52" t="n"/>
      <c r="G1560" s="52" t="n"/>
      <c r="H1560" s="52" t="n"/>
      <c r="I1560" s="53" t="n"/>
      <c r="J1560" s="54">
        <f>IF(D1560="","",IFERROR(INDEX(CatTipo,MATCH(D1560,CatNome,0)),"?"))</f>
        <v/>
      </c>
      <c r="K1560" s="54">
        <f>IF(D1560="","",IFERROR(INDEX(CatGrupo,MATCH(D1560,CatNome,0)),"?"))</f>
        <v/>
      </c>
      <c r="L1560" s="55">
        <f>IF(J1560="Entrada",N(I1560),IF(J1560="Saída",-N(I1560),0))</f>
        <v/>
      </c>
      <c r="M1560" s="54">
        <f>IF(B1560="",0,IF(H1560="Previsto",IF(Visao="Realizado + previsto",1,0),1))</f>
        <v/>
      </c>
      <c r="N1560" s="54">
        <f>IF(OR(B1560="",H1560&lt;&gt;"Previsto"),"",IF(B1560&lt;TODAY(),"Atrasado",IF(B1560&lt;=TODAY()+7,"Vence em 7 dias","A vencer")))</f>
        <v/>
      </c>
    </row>
    <row r="1561">
      <c r="B1561" s="51" t="n"/>
      <c r="C1561" s="52" t="n"/>
      <c r="D1561" s="52" t="n"/>
      <c r="E1561" s="52" t="n"/>
      <c r="F1561" s="52" t="n"/>
      <c r="G1561" s="52" t="n"/>
      <c r="H1561" s="52" t="n"/>
      <c r="I1561" s="53" t="n"/>
      <c r="J1561" s="54">
        <f>IF(D1561="","",IFERROR(INDEX(CatTipo,MATCH(D1561,CatNome,0)),"?"))</f>
        <v/>
      </c>
      <c r="K1561" s="54">
        <f>IF(D1561="","",IFERROR(INDEX(CatGrupo,MATCH(D1561,CatNome,0)),"?"))</f>
        <v/>
      </c>
      <c r="L1561" s="55">
        <f>IF(J1561="Entrada",N(I1561),IF(J1561="Saída",-N(I1561),0))</f>
        <v/>
      </c>
      <c r="M1561" s="54">
        <f>IF(B1561="",0,IF(H1561="Previsto",IF(Visao="Realizado + previsto",1,0),1))</f>
        <v/>
      </c>
      <c r="N1561" s="54">
        <f>IF(OR(B1561="",H1561&lt;&gt;"Previsto"),"",IF(B1561&lt;TODAY(),"Atrasado",IF(B1561&lt;=TODAY()+7,"Vence em 7 dias","A vencer")))</f>
        <v/>
      </c>
    </row>
    <row r="1562">
      <c r="B1562" s="51" t="n"/>
      <c r="C1562" s="52" t="n"/>
      <c r="D1562" s="52" t="n"/>
      <c r="E1562" s="52" t="n"/>
      <c r="F1562" s="52" t="n"/>
      <c r="G1562" s="52" t="n"/>
      <c r="H1562" s="52" t="n"/>
      <c r="I1562" s="53" t="n"/>
      <c r="J1562" s="54">
        <f>IF(D1562="","",IFERROR(INDEX(CatTipo,MATCH(D1562,CatNome,0)),"?"))</f>
        <v/>
      </c>
      <c r="K1562" s="54">
        <f>IF(D1562="","",IFERROR(INDEX(CatGrupo,MATCH(D1562,CatNome,0)),"?"))</f>
        <v/>
      </c>
      <c r="L1562" s="55">
        <f>IF(J1562="Entrada",N(I1562),IF(J1562="Saída",-N(I1562),0))</f>
        <v/>
      </c>
      <c r="M1562" s="54">
        <f>IF(B1562="",0,IF(H1562="Previsto",IF(Visao="Realizado + previsto",1,0),1))</f>
        <v/>
      </c>
      <c r="N1562" s="54">
        <f>IF(OR(B1562="",H1562&lt;&gt;"Previsto"),"",IF(B1562&lt;TODAY(),"Atrasado",IF(B1562&lt;=TODAY()+7,"Vence em 7 dias","A vencer")))</f>
        <v/>
      </c>
    </row>
    <row r="1563">
      <c r="B1563" s="51" t="n"/>
      <c r="C1563" s="52" t="n"/>
      <c r="D1563" s="52" t="n"/>
      <c r="E1563" s="52" t="n"/>
      <c r="F1563" s="52" t="n"/>
      <c r="G1563" s="52" t="n"/>
      <c r="H1563" s="52" t="n"/>
      <c r="I1563" s="53" t="n"/>
      <c r="J1563" s="54">
        <f>IF(D1563="","",IFERROR(INDEX(CatTipo,MATCH(D1563,CatNome,0)),"?"))</f>
        <v/>
      </c>
      <c r="K1563" s="54">
        <f>IF(D1563="","",IFERROR(INDEX(CatGrupo,MATCH(D1563,CatNome,0)),"?"))</f>
        <v/>
      </c>
      <c r="L1563" s="55">
        <f>IF(J1563="Entrada",N(I1563),IF(J1563="Saída",-N(I1563),0))</f>
        <v/>
      </c>
      <c r="M1563" s="54">
        <f>IF(B1563="",0,IF(H1563="Previsto",IF(Visao="Realizado + previsto",1,0),1))</f>
        <v/>
      </c>
      <c r="N1563" s="54">
        <f>IF(OR(B1563="",H1563&lt;&gt;"Previsto"),"",IF(B1563&lt;TODAY(),"Atrasado",IF(B1563&lt;=TODAY()+7,"Vence em 7 dias","A vencer")))</f>
        <v/>
      </c>
    </row>
    <row r="1564">
      <c r="B1564" s="51" t="n"/>
      <c r="C1564" s="52" t="n"/>
      <c r="D1564" s="52" t="n"/>
      <c r="E1564" s="52" t="n"/>
      <c r="F1564" s="52" t="n"/>
      <c r="G1564" s="52" t="n"/>
      <c r="H1564" s="52" t="n"/>
      <c r="I1564" s="53" t="n"/>
      <c r="J1564" s="54">
        <f>IF(D1564="","",IFERROR(INDEX(CatTipo,MATCH(D1564,CatNome,0)),"?"))</f>
        <v/>
      </c>
      <c r="K1564" s="54">
        <f>IF(D1564="","",IFERROR(INDEX(CatGrupo,MATCH(D1564,CatNome,0)),"?"))</f>
        <v/>
      </c>
      <c r="L1564" s="55">
        <f>IF(J1564="Entrada",N(I1564),IF(J1564="Saída",-N(I1564),0))</f>
        <v/>
      </c>
      <c r="M1564" s="54">
        <f>IF(B1564="",0,IF(H1564="Previsto",IF(Visao="Realizado + previsto",1,0),1))</f>
        <v/>
      </c>
      <c r="N1564" s="54">
        <f>IF(OR(B1564="",H1564&lt;&gt;"Previsto"),"",IF(B1564&lt;TODAY(),"Atrasado",IF(B1564&lt;=TODAY()+7,"Vence em 7 dias","A vencer")))</f>
        <v/>
      </c>
    </row>
    <row r="1565">
      <c r="B1565" s="51" t="n"/>
      <c r="C1565" s="52" t="n"/>
      <c r="D1565" s="52" t="n"/>
      <c r="E1565" s="52" t="n"/>
      <c r="F1565" s="52" t="n"/>
      <c r="G1565" s="52" t="n"/>
      <c r="H1565" s="52" t="n"/>
      <c r="I1565" s="53" t="n"/>
      <c r="J1565" s="54">
        <f>IF(D1565="","",IFERROR(INDEX(CatTipo,MATCH(D1565,CatNome,0)),"?"))</f>
        <v/>
      </c>
      <c r="K1565" s="54">
        <f>IF(D1565="","",IFERROR(INDEX(CatGrupo,MATCH(D1565,CatNome,0)),"?"))</f>
        <v/>
      </c>
      <c r="L1565" s="55">
        <f>IF(J1565="Entrada",N(I1565),IF(J1565="Saída",-N(I1565),0))</f>
        <v/>
      </c>
      <c r="M1565" s="54">
        <f>IF(B1565="",0,IF(H1565="Previsto",IF(Visao="Realizado + previsto",1,0),1))</f>
        <v/>
      </c>
      <c r="N1565" s="54">
        <f>IF(OR(B1565="",H1565&lt;&gt;"Previsto"),"",IF(B1565&lt;TODAY(),"Atrasado",IF(B1565&lt;=TODAY()+7,"Vence em 7 dias","A vencer")))</f>
        <v/>
      </c>
    </row>
    <row r="1566">
      <c r="B1566" s="51" t="n"/>
      <c r="C1566" s="52" t="n"/>
      <c r="D1566" s="52" t="n"/>
      <c r="E1566" s="52" t="n"/>
      <c r="F1566" s="52" t="n"/>
      <c r="G1566" s="52" t="n"/>
      <c r="H1566" s="52" t="n"/>
      <c r="I1566" s="53" t="n"/>
      <c r="J1566" s="54">
        <f>IF(D1566="","",IFERROR(INDEX(CatTipo,MATCH(D1566,CatNome,0)),"?"))</f>
        <v/>
      </c>
      <c r="K1566" s="54">
        <f>IF(D1566="","",IFERROR(INDEX(CatGrupo,MATCH(D1566,CatNome,0)),"?"))</f>
        <v/>
      </c>
      <c r="L1566" s="55">
        <f>IF(J1566="Entrada",N(I1566),IF(J1566="Saída",-N(I1566),0))</f>
        <v/>
      </c>
      <c r="M1566" s="54">
        <f>IF(B1566="",0,IF(H1566="Previsto",IF(Visao="Realizado + previsto",1,0),1))</f>
        <v/>
      </c>
      <c r="N1566" s="54">
        <f>IF(OR(B1566="",H1566&lt;&gt;"Previsto"),"",IF(B1566&lt;TODAY(),"Atrasado",IF(B1566&lt;=TODAY()+7,"Vence em 7 dias","A vencer")))</f>
        <v/>
      </c>
    </row>
    <row r="1567">
      <c r="B1567" s="51" t="n"/>
      <c r="C1567" s="52" t="n"/>
      <c r="D1567" s="52" t="n"/>
      <c r="E1567" s="52" t="n"/>
      <c r="F1567" s="52" t="n"/>
      <c r="G1567" s="52" t="n"/>
      <c r="H1567" s="52" t="n"/>
      <c r="I1567" s="53" t="n"/>
      <c r="J1567" s="54">
        <f>IF(D1567="","",IFERROR(INDEX(CatTipo,MATCH(D1567,CatNome,0)),"?"))</f>
        <v/>
      </c>
      <c r="K1567" s="54">
        <f>IF(D1567="","",IFERROR(INDEX(CatGrupo,MATCH(D1567,CatNome,0)),"?"))</f>
        <v/>
      </c>
      <c r="L1567" s="55">
        <f>IF(J1567="Entrada",N(I1567),IF(J1567="Saída",-N(I1567),0))</f>
        <v/>
      </c>
      <c r="M1567" s="54">
        <f>IF(B1567="",0,IF(H1567="Previsto",IF(Visao="Realizado + previsto",1,0),1))</f>
        <v/>
      </c>
      <c r="N1567" s="54">
        <f>IF(OR(B1567="",H1567&lt;&gt;"Previsto"),"",IF(B1567&lt;TODAY(),"Atrasado",IF(B1567&lt;=TODAY()+7,"Vence em 7 dias","A vencer")))</f>
        <v/>
      </c>
    </row>
    <row r="1568">
      <c r="B1568" s="51" t="n"/>
      <c r="C1568" s="52" t="n"/>
      <c r="D1568" s="52" t="n"/>
      <c r="E1568" s="52" t="n"/>
      <c r="F1568" s="52" t="n"/>
      <c r="G1568" s="52" t="n"/>
      <c r="H1568" s="52" t="n"/>
      <c r="I1568" s="53" t="n"/>
      <c r="J1568" s="54">
        <f>IF(D1568="","",IFERROR(INDEX(CatTipo,MATCH(D1568,CatNome,0)),"?"))</f>
        <v/>
      </c>
      <c r="K1568" s="54">
        <f>IF(D1568="","",IFERROR(INDEX(CatGrupo,MATCH(D1568,CatNome,0)),"?"))</f>
        <v/>
      </c>
      <c r="L1568" s="55">
        <f>IF(J1568="Entrada",N(I1568),IF(J1568="Saída",-N(I1568),0))</f>
        <v/>
      </c>
      <c r="M1568" s="54">
        <f>IF(B1568="",0,IF(H1568="Previsto",IF(Visao="Realizado + previsto",1,0),1))</f>
        <v/>
      </c>
      <c r="N1568" s="54">
        <f>IF(OR(B1568="",H1568&lt;&gt;"Previsto"),"",IF(B1568&lt;TODAY(),"Atrasado",IF(B1568&lt;=TODAY()+7,"Vence em 7 dias","A vencer")))</f>
        <v/>
      </c>
    </row>
    <row r="1569">
      <c r="B1569" s="51" t="n"/>
      <c r="C1569" s="52" t="n"/>
      <c r="D1569" s="52" t="n"/>
      <c r="E1569" s="52" t="n"/>
      <c r="F1569" s="52" t="n"/>
      <c r="G1569" s="52" t="n"/>
      <c r="H1569" s="52" t="n"/>
      <c r="I1569" s="53" t="n"/>
      <c r="J1569" s="54">
        <f>IF(D1569="","",IFERROR(INDEX(CatTipo,MATCH(D1569,CatNome,0)),"?"))</f>
        <v/>
      </c>
      <c r="K1569" s="54">
        <f>IF(D1569="","",IFERROR(INDEX(CatGrupo,MATCH(D1569,CatNome,0)),"?"))</f>
        <v/>
      </c>
      <c r="L1569" s="55">
        <f>IF(J1569="Entrada",N(I1569),IF(J1569="Saída",-N(I1569),0))</f>
        <v/>
      </c>
      <c r="M1569" s="54">
        <f>IF(B1569="",0,IF(H1569="Previsto",IF(Visao="Realizado + previsto",1,0),1))</f>
        <v/>
      </c>
      <c r="N1569" s="54">
        <f>IF(OR(B1569="",H1569&lt;&gt;"Previsto"),"",IF(B1569&lt;TODAY(),"Atrasado",IF(B1569&lt;=TODAY()+7,"Vence em 7 dias","A vencer")))</f>
        <v/>
      </c>
    </row>
    <row r="1570">
      <c r="B1570" s="51" t="n"/>
      <c r="C1570" s="52" t="n"/>
      <c r="D1570" s="52" t="n"/>
      <c r="E1570" s="52" t="n"/>
      <c r="F1570" s="52" t="n"/>
      <c r="G1570" s="52" t="n"/>
      <c r="H1570" s="52" t="n"/>
      <c r="I1570" s="53" t="n"/>
      <c r="J1570" s="54">
        <f>IF(D1570="","",IFERROR(INDEX(CatTipo,MATCH(D1570,CatNome,0)),"?"))</f>
        <v/>
      </c>
      <c r="K1570" s="54">
        <f>IF(D1570="","",IFERROR(INDEX(CatGrupo,MATCH(D1570,CatNome,0)),"?"))</f>
        <v/>
      </c>
      <c r="L1570" s="55">
        <f>IF(J1570="Entrada",N(I1570),IF(J1570="Saída",-N(I1570),0))</f>
        <v/>
      </c>
      <c r="M1570" s="54">
        <f>IF(B1570="",0,IF(H1570="Previsto",IF(Visao="Realizado + previsto",1,0),1))</f>
        <v/>
      </c>
      <c r="N1570" s="54">
        <f>IF(OR(B1570="",H1570&lt;&gt;"Previsto"),"",IF(B1570&lt;TODAY(),"Atrasado",IF(B1570&lt;=TODAY()+7,"Vence em 7 dias","A vencer")))</f>
        <v/>
      </c>
    </row>
    <row r="1571">
      <c r="B1571" s="51" t="n"/>
      <c r="C1571" s="52" t="n"/>
      <c r="D1571" s="52" t="n"/>
      <c r="E1571" s="52" t="n"/>
      <c r="F1571" s="52" t="n"/>
      <c r="G1571" s="52" t="n"/>
      <c r="H1571" s="52" t="n"/>
      <c r="I1571" s="53" t="n"/>
      <c r="J1571" s="54">
        <f>IF(D1571="","",IFERROR(INDEX(CatTipo,MATCH(D1571,CatNome,0)),"?"))</f>
        <v/>
      </c>
      <c r="K1571" s="54">
        <f>IF(D1571="","",IFERROR(INDEX(CatGrupo,MATCH(D1571,CatNome,0)),"?"))</f>
        <v/>
      </c>
      <c r="L1571" s="55">
        <f>IF(J1571="Entrada",N(I1571),IF(J1571="Saída",-N(I1571),0))</f>
        <v/>
      </c>
      <c r="M1571" s="54">
        <f>IF(B1571="",0,IF(H1571="Previsto",IF(Visao="Realizado + previsto",1,0),1))</f>
        <v/>
      </c>
      <c r="N1571" s="54">
        <f>IF(OR(B1571="",H1571&lt;&gt;"Previsto"),"",IF(B1571&lt;TODAY(),"Atrasado",IF(B1571&lt;=TODAY()+7,"Vence em 7 dias","A vencer")))</f>
        <v/>
      </c>
    </row>
    <row r="1572">
      <c r="B1572" s="51" t="n"/>
      <c r="C1572" s="52" t="n"/>
      <c r="D1572" s="52" t="n"/>
      <c r="E1572" s="52" t="n"/>
      <c r="F1572" s="52" t="n"/>
      <c r="G1572" s="52" t="n"/>
      <c r="H1572" s="52" t="n"/>
      <c r="I1572" s="53" t="n"/>
      <c r="J1572" s="54">
        <f>IF(D1572="","",IFERROR(INDEX(CatTipo,MATCH(D1572,CatNome,0)),"?"))</f>
        <v/>
      </c>
      <c r="K1572" s="54">
        <f>IF(D1572="","",IFERROR(INDEX(CatGrupo,MATCH(D1572,CatNome,0)),"?"))</f>
        <v/>
      </c>
      <c r="L1572" s="55">
        <f>IF(J1572="Entrada",N(I1572),IF(J1572="Saída",-N(I1572),0))</f>
        <v/>
      </c>
      <c r="M1572" s="54">
        <f>IF(B1572="",0,IF(H1572="Previsto",IF(Visao="Realizado + previsto",1,0),1))</f>
        <v/>
      </c>
      <c r="N1572" s="54">
        <f>IF(OR(B1572="",H1572&lt;&gt;"Previsto"),"",IF(B1572&lt;TODAY(),"Atrasado",IF(B1572&lt;=TODAY()+7,"Vence em 7 dias","A vencer")))</f>
        <v/>
      </c>
    </row>
    <row r="1573">
      <c r="B1573" s="51" t="n"/>
      <c r="C1573" s="52" t="n"/>
      <c r="D1573" s="52" t="n"/>
      <c r="E1573" s="52" t="n"/>
      <c r="F1573" s="52" t="n"/>
      <c r="G1573" s="52" t="n"/>
      <c r="H1573" s="52" t="n"/>
      <c r="I1573" s="53" t="n"/>
      <c r="J1573" s="54">
        <f>IF(D1573="","",IFERROR(INDEX(CatTipo,MATCH(D1573,CatNome,0)),"?"))</f>
        <v/>
      </c>
      <c r="K1573" s="54">
        <f>IF(D1573="","",IFERROR(INDEX(CatGrupo,MATCH(D1573,CatNome,0)),"?"))</f>
        <v/>
      </c>
      <c r="L1573" s="55">
        <f>IF(J1573="Entrada",N(I1573),IF(J1573="Saída",-N(I1573),0))</f>
        <v/>
      </c>
      <c r="M1573" s="54">
        <f>IF(B1573="",0,IF(H1573="Previsto",IF(Visao="Realizado + previsto",1,0),1))</f>
        <v/>
      </c>
      <c r="N1573" s="54">
        <f>IF(OR(B1573="",H1573&lt;&gt;"Previsto"),"",IF(B1573&lt;TODAY(),"Atrasado",IF(B1573&lt;=TODAY()+7,"Vence em 7 dias","A vencer")))</f>
        <v/>
      </c>
    </row>
    <row r="1574">
      <c r="B1574" s="51" t="n"/>
      <c r="C1574" s="52" t="n"/>
      <c r="D1574" s="52" t="n"/>
      <c r="E1574" s="52" t="n"/>
      <c r="F1574" s="52" t="n"/>
      <c r="G1574" s="52" t="n"/>
      <c r="H1574" s="52" t="n"/>
      <c r="I1574" s="53" t="n"/>
      <c r="J1574" s="54">
        <f>IF(D1574="","",IFERROR(INDEX(CatTipo,MATCH(D1574,CatNome,0)),"?"))</f>
        <v/>
      </c>
      <c r="K1574" s="54">
        <f>IF(D1574="","",IFERROR(INDEX(CatGrupo,MATCH(D1574,CatNome,0)),"?"))</f>
        <v/>
      </c>
      <c r="L1574" s="55">
        <f>IF(J1574="Entrada",N(I1574),IF(J1574="Saída",-N(I1574),0))</f>
        <v/>
      </c>
      <c r="M1574" s="54">
        <f>IF(B1574="",0,IF(H1574="Previsto",IF(Visao="Realizado + previsto",1,0),1))</f>
        <v/>
      </c>
      <c r="N1574" s="54">
        <f>IF(OR(B1574="",H1574&lt;&gt;"Previsto"),"",IF(B1574&lt;TODAY(),"Atrasado",IF(B1574&lt;=TODAY()+7,"Vence em 7 dias","A vencer")))</f>
        <v/>
      </c>
    </row>
    <row r="1575">
      <c r="B1575" s="51" t="n"/>
      <c r="C1575" s="52" t="n"/>
      <c r="D1575" s="52" t="n"/>
      <c r="E1575" s="52" t="n"/>
      <c r="F1575" s="52" t="n"/>
      <c r="G1575" s="52" t="n"/>
      <c r="H1575" s="52" t="n"/>
      <c r="I1575" s="53" t="n"/>
      <c r="J1575" s="54">
        <f>IF(D1575="","",IFERROR(INDEX(CatTipo,MATCH(D1575,CatNome,0)),"?"))</f>
        <v/>
      </c>
      <c r="K1575" s="54">
        <f>IF(D1575="","",IFERROR(INDEX(CatGrupo,MATCH(D1575,CatNome,0)),"?"))</f>
        <v/>
      </c>
      <c r="L1575" s="55">
        <f>IF(J1575="Entrada",N(I1575),IF(J1575="Saída",-N(I1575),0))</f>
        <v/>
      </c>
      <c r="M1575" s="54">
        <f>IF(B1575="",0,IF(H1575="Previsto",IF(Visao="Realizado + previsto",1,0),1))</f>
        <v/>
      </c>
      <c r="N1575" s="54">
        <f>IF(OR(B1575="",H1575&lt;&gt;"Previsto"),"",IF(B1575&lt;TODAY(),"Atrasado",IF(B1575&lt;=TODAY()+7,"Vence em 7 dias","A vencer")))</f>
        <v/>
      </c>
    </row>
    <row r="1576">
      <c r="B1576" s="51" t="n"/>
      <c r="C1576" s="52" t="n"/>
      <c r="D1576" s="52" t="n"/>
      <c r="E1576" s="52" t="n"/>
      <c r="F1576" s="52" t="n"/>
      <c r="G1576" s="52" t="n"/>
      <c r="H1576" s="52" t="n"/>
      <c r="I1576" s="53" t="n"/>
      <c r="J1576" s="54">
        <f>IF(D1576="","",IFERROR(INDEX(CatTipo,MATCH(D1576,CatNome,0)),"?"))</f>
        <v/>
      </c>
      <c r="K1576" s="54">
        <f>IF(D1576="","",IFERROR(INDEX(CatGrupo,MATCH(D1576,CatNome,0)),"?"))</f>
        <v/>
      </c>
      <c r="L1576" s="55">
        <f>IF(J1576="Entrada",N(I1576),IF(J1576="Saída",-N(I1576),0))</f>
        <v/>
      </c>
      <c r="M1576" s="54">
        <f>IF(B1576="",0,IF(H1576="Previsto",IF(Visao="Realizado + previsto",1,0),1))</f>
        <v/>
      </c>
      <c r="N1576" s="54">
        <f>IF(OR(B1576="",H1576&lt;&gt;"Previsto"),"",IF(B1576&lt;TODAY(),"Atrasado",IF(B1576&lt;=TODAY()+7,"Vence em 7 dias","A vencer")))</f>
        <v/>
      </c>
    </row>
    <row r="1577">
      <c r="B1577" s="51" t="n"/>
      <c r="C1577" s="52" t="n"/>
      <c r="D1577" s="52" t="n"/>
      <c r="E1577" s="52" t="n"/>
      <c r="F1577" s="52" t="n"/>
      <c r="G1577" s="52" t="n"/>
      <c r="H1577" s="52" t="n"/>
      <c r="I1577" s="53" t="n"/>
      <c r="J1577" s="54">
        <f>IF(D1577="","",IFERROR(INDEX(CatTipo,MATCH(D1577,CatNome,0)),"?"))</f>
        <v/>
      </c>
      <c r="K1577" s="54">
        <f>IF(D1577="","",IFERROR(INDEX(CatGrupo,MATCH(D1577,CatNome,0)),"?"))</f>
        <v/>
      </c>
      <c r="L1577" s="55">
        <f>IF(J1577="Entrada",N(I1577),IF(J1577="Saída",-N(I1577),0))</f>
        <v/>
      </c>
      <c r="M1577" s="54">
        <f>IF(B1577="",0,IF(H1577="Previsto",IF(Visao="Realizado + previsto",1,0),1))</f>
        <v/>
      </c>
      <c r="N1577" s="54">
        <f>IF(OR(B1577="",H1577&lt;&gt;"Previsto"),"",IF(B1577&lt;TODAY(),"Atrasado",IF(B1577&lt;=TODAY()+7,"Vence em 7 dias","A vencer")))</f>
        <v/>
      </c>
    </row>
    <row r="1578">
      <c r="B1578" s="51" t="n"/>
      <c r="C1578" s="52" t="n"/>
      <c r="D1578" s="52" t="n"/>
      <c r="E1578" s="52" t="n"/>
      <c r="F1578" s="52" t="n"/>
      <c r="G1578" s="52" t="n"/>
      <c r="H1578" s="52" t="n"/>
      <c r="I1578" s="53" t="n"/>
      <c r="J1578" s="54">
        <f>IF(D1578="","",IFERROR(INDEX(CatTipo,MATCH(D1578,CatNome,0)),"?"))</f>
        <v/>
      </c>
      <c r="K1578" s="54">
        <f>IF(D1578="","",IFERROR(INDEX(CatGrupo,MATCH(D1578,CatNome,0)),"?"))</f>
        <v/>
      </c>
      <c r="L1578" s="55">
        <f>IF(J1578="Entrada",N(I1578),IF(J1578="Saída",-N(I1578),0))</f>
        <v/>
      </c>
      <c r="M1578" s="54">
        <f>IF(B1578="",0,IF(H1578="Previsto",IF(Visao="Realizado + previsto",1,0),1))</f>
        <v/>
      </c>
      <c r="N1578" s="54">
        <f>IF(OR(B1578="",H1578&lt;&gt;"Previsto"),"",IF(B1578&lt;TODAY(),"Atrasado",IF(B1578&lt;=TODAY()+7,"Vence em 7 dias","A vencer")))</f>
        <v/>
      </c>
    </row>
    <row r="1579">
      <c r="B1579" s="51" t="n"/>
      <c r="C1579" s="52" t="n"/>
      <c r="D1579" s="52" t="n"/>
      <c r="E1579" s="52" t="n"/>
      <c r="F1579" s="52" t="n"/>
      <c r="G1579" s="52" t="n"/>
      <c r="H1579" s="52" t="n"/>
      <c r="I1579" s="53" t="n"/>
      <c r="J1579" s="54">
        <f>IF(D1579="","",IFERROR(INDEX(CatTipo,MATCH(D1579,CatNome,0)),"?"))</f>
        <v/>
      </c>
      <c r="K1579" s="54">
        <f>IF(D1579="","",IFERROR(INDEX(CatGrupo,MATCH(D1579,CatNome,0)),"?"))</f>
        <v/>
      </c>
      <c r="L1579" s="55">
        <f>IF(J1579="Entrada",N(I1579),IF(J1579="Saída",-N(I1579),0))</f>
        <v/>
      </c>
      <c r="M1579" s="54">
        <f>IF(B1579="",0,IF(H1579="Previsto",IF(Visao="Realizado + previsto",1,0),1))</f>
        <v/>
      </c>
      <c r="N1579" s="54">
        <f>IF(OR(B1579="",H1579&lt;&gt;"Previsto"),"",IF(B1579&lt;TODAY(),"Atrasado",IF(B1579&lt;=TODAY()+7,"Vence em 7 dias","A vencer")))</f>
        <v/>
      </c>
    </row>
    <row r="1580">
      <c r="B1580" s="51" t="n"/>
      <c r="C1580" s="52" t="n"/>
      <c r="D1580" s="52" t="n"/>
      <c r="E1580" s="52" t="n"/>
      <c r="F1580" s="52" t="n"/>
      <c r="G1580" s="52" t="n"/>
      <c r="H1580" s="52" t="n"/>
      <c r="I1580" s="53" t="n"/>
      <c r="J1580" s="54">
        <f>IF(D1580="","",IFERROR(INDEX(CatTipo,MATCH(D1580,CatNome,0)),"?"))</f>
        <v/>
      </c>
      <c r="K1580" s="54">
        <f>IF(D1580="","",IFERROR(INDEX(CatGrupo,MATCH(D1580,CatNome,0)),"?"))</f>
        <v/>
      </c>
      <c r="L1580" s="55">
        <f>IF(J1580="Entrada",N(I1580),IF(J1580="Saída",-N(I1580),0))</f>
        <v/>
      </c>
      <c r="M1580" s="54">
        <f>IF(B1580="",0,IF(H1580="Previsto",IF(Visao="Realizado + previsto",1,0),1))</f>
        <v/>
      </c>
      <c r="N1580" s="54">
        <f>IF(OR(B1580="",H1580&lt;&gt;"Previsto"),"",IF(B1580&lt;TODAY(),"Atrasado",IF(B1580&lt;=TODAY()+7,"Vence em 7 dias","A vencer")))</f>
        <v/>
      </c>
    </row>
    <row r="1581">
      <c r="B1581" s="51" t="n"/>
      <c r="C1581" s="52" t="n"/>
      <c r="D1581" s="52" t="n"/>
      <c r="E1581" s="52" t="n"/>
      <c r="F1581" s="52" t="n"/>
      <c r="G1581" s="52" t="n"/>
      <c r="H1581" s="52" t="n"/>
      <c r="I1581" s="53" t="n"/>
      <c r="J1581" s="54">
        <f>IF(D1581="","",IFERROR(INDEX(CatTipo,MATCH(D1581,CatNome,0)),"?"))</f>
        <v/>
      </c>
      <c r="K1581" s="54">
        <f>IF(D1581="","",IFERROR(INDEX(CatGrupo,MATCH(D1581,CatNome,0)),"?"))</f>
        <v/>
      </c>
      <c r="L1581" s="55">
        <f>IF(J1581="Entrada",N(I1581),IF(J1581="Saída",-N(I1581),0))</f>
        <v/>
      </c>
      <c r="M1581" s="54">
        <f>IF(B1581="",0,IF(H1581="Previsto",IF(Visao="Realizado + previsto",1,0),1))</f>
        <v/>
      </c>
      <c r="N1581" s="54">
        <f>IF(OR(B1581="",H1581&lt;&gt;"Previsto"),"",IF(B1581&lt;TODAY(),"Atrasado",IF(B1581&lt;=TODAY()+7,"Vence em 7 dias","A vencer")))</f>
        <v/>
      </c>
    </row>
    <row r="1582">
      <c r="B1582" s="51" t="n"/>
      <c r="C1582" s="52" t="n"/>
      <c r="D1582" s="52" t="n"/>
      <c r="E1582" s="52" t="n"/>
      <c r="F1582" s="52" t="n"/>
      <c r="G1582" s="52" t="n"/>
      <c r="H1582" s="52" t="n"/>
      <c r="I1582" s="53" t="n"/>
      <c r="J1582" s="54">
        <f>IF(D1582="","",IFERROR(INDEX(CatTipo,MATCH(D1582,CatNome,0)),"?"))</f>
        <v/>
      </c>
      <c r="K1582" s="54">
        <f>IF(D1582="","",IFERROR(INDEX(CatGrupo,MATCH(D1582,CatNome,0)),"?"))</f>
        <v/>
      </c>
      <c r="L1582" s="55">
        <f>IF(J1582="Entrada",N(I1582),IF(J1582="Saída",-N(I1582),0))</f>
        <v/>
      </c>
      <c r="M1582" s="54">
        <f>IF(B1582="",0,IF(H1582="Previsto",IF(Visao="Realizado + previsto",1,0),1))</f>
        <v/>
      </c>
      <c r="N1582" s="54">
        <f>IF(OR(B1582="",H1582&lt;&gt;"Previsto"),"",IF(B1582&lt;TODAY(),"Atrasado",IF(B1582&lt;=TODAY()+7,"Vence em 7 dias","A vencer")))</f>
        <v/>
      </c>
    </row>
    <row r="1583">
      <c r="B1583" s="51" t="n"/>
      <c r="C1583" s="52" t="n"/>
      <c r="D1583" s="52" t="n"/>
      <c r="E1583" s="52" t="n"/>
      <c r="F1583" s="52" t="n"/>
      <c r="G1583" s="52" t="n"/>
      <c r="H1583" s="52" t="n"/>
      <c r="I1583" s="53" t="n"/>
      <c r="J1583" s="54">
        <f>IF(D1583="","",IFERROR(INDEX(CatTipo,MATCH(D1583,CatNome,0)),"?"))</f>
        <v/>
      </c>
      <c r="K1583" s="54">
        <f>IF(D1583="","",IFERROR(INDEX(CatGrupo,MATCH(D1583,CatNome,0)),"?"))</f>
        <v/>
      </c>
      <c r="L1583" s="55">
        <f>IF(J1583="Entrada",N(I1583),IF(J1583="Saída",-N(I1583),0))</f>
        <v/>
      </c>
      <c r="M1583" s="54">
        <f>IF(B1583="",0,IF(H1583="Previsto",IF(Visao="Realizado + previsto",1,0),1))</f>
        <v/>
      </c>
      <c r="N1583" s="54">
        <f>IF(OR(B1583="",H1583&lt;&gt;"Previsto"),"",IF(B1583&lt;TODAY(),"Atrasado",IF(B1583&lt;=TODAY()+7,"Vence em 7 dias","A vencer")))</f>
        <v/>
      </c>
    </row>
    <row r="1584">
      <c r="B1584" s="51" t="n"/>
      <c r="C1584" s="52" t="n"/>
      <c r="D1584" s="52" t="n"/>
      <c r="E1584" s="52" t="n"/>
      <c r="F1584" s="52" t="n"/>
      <c r="G1584" s="52" t="n"/>
      <c r="H1584" s="52" t="n"/>
      <c r="I1584" s="53" t="n"/>
      <c r="J1584" s="54">
        <f>IF(D1584="","",IFERROR(INDEX(CatTipo,MATCH(D1584,CatNome,0)),"?"))</f>
        <v/>
      </c>
      <c r="K1584" s="54">
        <f>IF(D1584="","",IFERROR(INDEX(CatGrupo,MATCH(D1584,CatNome,0)),"?"))</f>
        <v/>
      </c>
      <c r="L1584" s="55">
        <f>IF(J1584="Entrada",N(I1584),IF(J1584="Saída",-N(I1584),0))</f>
        <v/>
      </c>
      <c r="M1584" s="54">
        <f>IF(B1584="",0,IF(H1584="Previsto",IF(Visao="Realizado + previsto",1,0),1))</f>
        <v/>
      </c>
      <c r="N1584" s="54">
        <f>IF(OR(B1584="",H1584&lt;&gt;"Previsto"),"",IF(B1584&lt;TODAY(),"Atrasado",IF(B1584&lt;=TODAY()+7,"Vence em 7 dias","A vencer")))</f>
        <v/>
      </c>
    </row>
    <row r="1585">
      <c r="B1585" s="51" t="n"/>
      <c r="C1585" s="52" t="n"/>
      <c r="D1585" s="52" t="n"/>
      <c r="E1585" s="52" t="n"/>
      <c r="F1585" s="52" t="n"/>
      <c r="G1585" s="52" t="n"/>
      <c r="H1585" s="52" t="n"/>
      <c r="I1585" s="53" t="n"/>
      <c r="J1585" s="54">
        <f>IF(D1585="","",IFERROR(INDEX(CatTipo,MATCH(D1585,CatNome,0)),"?"))</f>
        <v/>
      </c>
      <c r="K1585" s="54">
        <f>IF(D1585="","",IFERROR(INDEX(CatGrupo,MATCH(D1585,CatNome,0)),"?"))</f>
        <v/>
      </c>
      <c r="L1585" s="55">
        <f>IF(J1585="Entrada",N(I1585),IF(J1585="Saída",-N(I1585),0))</f>
        <v/>
      </c>
      <c r="M1585" s="54">
        <f>IF(B1585="",0,IF(H1585="Previsto",IF(Visao="Realizado + previsto",1,0),1))</f>
        <v/>
      </c>
      <c r="N1585" s="54">
        <f>IF(OR(B1585="",H1585&lt;&gt;"Previsto"),"",IF(B1585&lt;TODAY(),"Atrasado",IF(B1585&lt;=TODAY()+7,"Vence em 7 dias","A vencer")))</f>
        <v/>
      </c>
    </row>
    <row r="1586">
      <c r="B1586" s="51" t="n"/>
      <c r="C1586" s="52" t="n"/>
      <c r="D1586" s="52" t="n"/>
      <c r="E1586" s="52" t="n"/>
      <c r="F1586" s="52" t="n"/>
      <c r="G1586" s="52" t="n"/>
      <c r="H1586" s="52" t="n"/>
      <c r="I1586" s="53" t="n"/>
      <c r="J1586" s="54">
        <f>IF(D1586="","",IFERROR(INDEX(CatTipo,MATCH(D1586,CatNome,0)),"?"))</f>
        <v/>
      </c>
      <c r="K1586" s="54">
        <f>IF(D1586="","",IFERROR(INDEX(CatGrupo,MATCH(D1586,CatNome,0)),"?"))</f>
        <v/>
      </c>
      <c r="L1586" s="55">
        <f>IF(J1586="Entrada",N(I1586),IF(J1586="Saída",-N(I1586),0))</f>
        <v/>
      </c>
      <c r="M1586" s="54">
        <f>IF(B1586="",0,IF(H1586="Previsto",IF(Visao="Realizado + previsto",1,0),1))</f>
        <v/>
      </c>
      <c r="N1586" s="54">
        <f>IF(OR(B1586="",H1586&lt;&gt;"Previsto"),"",IF(B1586&lt;TODAY(),"Atrasado",IF(B1586&lt;=TODAY()+7,"Vence em 7 dias","A vencer")))</f>
        <v/>
      </c>
    </row>
    <row r="1587">
      <c r="B1587" s="51" t="n"/>
      <c r="C1587" s="52" t="n"/>
      <c r="D1587" s="52" t="n"/>
      <c r="E1587" s="52" t="n"/>
      <c r="F1587" s="52" t="n"/>
      <c r="G1587" s="52" t="n"/>
      <c r="H1587" s="52" t="n"/>
      <c r="I1587" s="53" t="n"/>
      <c r="J1587" s="54">
        <f>IF(D1587="","",IFERROR(INDEX(CatTipo,MATCH(D1587,CatNome,0)),"?"))</f>
        <v/>
      </c>
      <c r="K1587" s="54">
        <f>IF(D1587="","",IFERROR(INDEX(CatGrupo,MATCH(D1587,CatNome,0)),"?"))</f>
        <v/>
      </c>
      <c r="L1587" s="55">
        <f>IF(J1587="Entrada",N(I1587),IF(J1587="Saída",-N(I1587),0))</f>
        <v/>
      </c>
      <c r="M1587" s="54">
        <f>IF(B1587="",0,IF(H1587="Previsto",IF(Visao="Realizado + previsto",1,0),1))</f>
        <v/>
      </c>
      <c r="N1587" s="54">
        <f>IF(OR(B1587="",H1587&lt;&gt;"Previsto"),"",IF(B1587&lt;TODAY(),"Atrasado",IF(B1587&lt;=TODAY()+7,"Vence em 7 dias","A vencer")))</f>
        <v/>
      </c>
    </row>
    <row r="1588">
      <c r="B1588" s="51" t="n"/>
      <c r="C1588" s="52" t="n"/>
      <c r="D1588" s="52" t="n"/>
      <c r="E1588" s="52" t="n"/>
      <c r="F1588" s="52" t="n"/>
      <c r="G1588" s="52" t="n"/>
      <c r="H1588" s="52" t="n"/>
      <c r="I1588" s="53" t="n"/>
      <c r="J1588" s="54">
        <f>IF(D1588="","",IFERROR(INDEX(CatTipo,MATCH(D1588,CatNome,0)),"?"))</f>
        <v/>
      </c>
      <c r="K1588" s="54">
        <f>IF(D1588="","",IFERROR(INDEX(CatGrupo,MATCH(D1588,CatNome,0)),"?"))</f>
        <v/>
      </c>
      <c r="L1588" s="55">
        <f>IF(J1588="Entrada",N(I1588),IF(J1588="Saída",-N(I1588),0))</f>
        <v/>
      </c>
      <c r="M1588" s="54">
        <f>IF(B1588="",0,IF(H1588="Previsto",IF(Visao="Realizado + previsto",1,0),1))</f>
        <v/>
      </c>
      <c r="N1588" s="54">
        <f>IF(OR(B1588="",H1588&lt;&gt;"Previsto"),"",IF(B1588&lt;TODAY(),"Atrasado",IF(B1588&lt;=TODAY()+7,"Vence em 7 dias","A vencer")))</f>
        <v/>
      </c>
    </row>
    <row r="1589">
      <c r="B1589" s="51" t="n"/>
      <c r="C1589" s="52" t="n"/>
      <c r="D1589" s="52" t="n"/>
      <c r="E1589" s="52" t="n"/>
      <c r="F1589" s="52" t="n"/>
      <c r="G1589" s="52" t="n"/>
      <c r="H1589" s="52" t="n"/>
      <c r="I1589" s="53" t="n"/>
      <c r="J1589" s="54">
        <f>IF(D1589="","",IFERROR(INDEX(CatTipo,MATCH(D1589,CatNome,0)),"?"))</f>
        <v/>
      </c>
      <c r="K1589" s="54">
        <f>IF(D1589="","",IFERROR(INDEX(CatGrupo,MATCH(D1589,CatNome,0)),"?"))</f>
        <v/>
      </c>
      <c r="L1589" s="55">
        <f>IF(J1589="Entrada",N(I1589),IF(J1589="Saída",-N(I1589),0))</f>
        <v/>
      </c>
      <c r="M1589" s="54">
        <f>IF(B1589="",0,IF(H1589="Previsto",IF(Visao="Realizado + previsto",1,0),1))</f>
        <v/>
      </c>
      <c r="N1589" s="54">
        <f>IF(OR(B1589="",H1589&lt;&gt;"Previsto"),"",IF(B1589&lt;TODAY(),"Atrasado",IF(B1589&lt;=TODAY()+7,"Vence em 7 dias","A vencer")))</f>
        <v/>
      </c>
    </row>
    <row r="1590">
      <c r="B1590" s="51" t="n"/>
      <c r="C1590" s="52" t="n"/>
      <c r="D1590" s="52" t="n"/>
      <c r="E1590" s="52" t="n"/>
      <c r="F1590" s="52" t="n"/>
      <c r="G1590" s="52" t="n"/>
      <c r="H1590" s="52" t="n"/>
      <c r="I1590" s="53" t="n"/>
      <c r="J1590" s="54">
        <f>IF(D1590="","",IFERROR(INDEX(CatTipo,MATCH(D1590,CatNome,0)),"?"))</f>
        <v/>
      </c>
      <c r="K1590" s="54">
        <f>IF(D1590="","",IFERROR(INDEX(CatGrupo,MATCH(D1590,CatNome,0)),"?"))</f>
        <v/>
      </c>
      <c r="L1590" s="55">
        <f>IF(J1590="Entrada",N(I1590),IF(J1590="Saída",-N(I1590),0))</f>
        <v/>
      </c>
      <c r="M1590" s="54">
        <f>IF(B1590="",0,IF(H1590="Previsto",IF(Visao="Realizado + previsto",1,0),1))</f>
        <v/>
      </c>
      <c r="N1590" s="54">
        <f>IF(OR(B1590="",H1590&lt;&gt;"Previsto"),"",IF(B1590&lt;TODAY(),"Atrasado",IF(B1590&lt;=TODAY()+7,"Vence em 7 dias","A vencer")))</f>
        <v/>
      </c>
    </row>
    <row r="1591">
      <c r="B1591" s="51" t="n"/>
      <c r="C1591" s="52" t="n"/>
      <c r="D1591" s="52" t="n"/>
      <c r="E1591" s="52" t="n"/>
      <c r="F1591" s="52" t="n"/>
      <c r="G1591" s="52" t="n"/>
      <c r="H1591" s="52" t="n"/>
      <c r="I1591" s="53" t="n"/>
      <c r="J1591" s="54">
        <f>IF(D1591="","",IFERROR(INDEX(CatTipo,MATCH(D1591,CatNome,0)),"?"))</f>
        <v/>
      </c>
      <c r="K1591" s="54">
        <f>IF(D1591="","",IFERROR(INDEX(CatGrupo,MATCH(D1591,CatNome,0)),"?"))</f>
        <v/>
      </c>
      <c r="L1591" s="55">
        <f>IF(J1591="Entrada",N(I1591),IF(J1591="Saída",-N(I1591),0))</f>
        <v/>
      </c>
      <c r="M1591" s="54">
        <f>IF(B1591="",0,IF(H1591="Previsto",IF(Visao="Realizado + previsto",1,0),1))</f>
        <v/>
      </c>
      <c r="N1591" s="54">
        <f>IF(OR(B1591="",H1591&lt;&gt;"Previsto"),"",IF(B1591&lt;TODAY(),"Atrasado",IF(B1591&lt;=TODAY()+7,"Vence em 7 dias","A vencer")))</f>
        <v/>
      </c>
    </row>
    <row r="1592">
      <c r="B1592" s="51" t="n"/>
      <c r="C1592" s="52" t="n"/>
      <c r="D1592" s="52" t="n"/>
      <c r="E1592" s="52" t="n"/>
      <c r="F1592" s="52" t="n"/>
      <c r="G1592" s="52" t="n"/>
      <c r="H1592" s="52" t="n"/>
      <c r="I1592" s="53" t="n"/>
      <c r="J1592" s="54">
        <f>IF(D1592="","",IFERROR(INDEX(CatTipo,MATCH(D1592,CatNome,0)),"?"))</f>
        <v/>
      </c>
      <c r="K1592" s="54">
        <f>IF(D1592="","",IFERROR(INDEX(CatGrupo,MATCH(D1592,CatNome,0)),"?"))</f>
        <v/>
      </c>
      <c r="L1592" s="55">
        <f>IF(J1592="Entrada",N(I1592),IF(J1592="Saída",-N(I1592),0))</f>
        <v/>
      </c>
      <c r="M1592" s="54">
        <f>IF(B1592="",0,IF(H1592="Previsto",IF(Visao="Realizado + previsto",1,0),1))</f>
        <v/>
      </c>
      <c r="N1592" s="54">
        <f>IF(OR(B1592="",H1592&lt;&gt;"Previsto"),"",IF(B1592&lt;TODAY(),"Atrasado",IF(B1592&lt;=TODAY()+7,"Vence em 7 dias","A vencer")))</f>
        <v/>
      </c>
    </row>
    <row r="1593">
      <c r="B1593" s="51" t="n"/>
      <c r="C1593" s="52" t="n"/>
      <c r="D1593" s="52" t="n"/>
      <c r="E1593" s="52" t="n"/>
      <c r="F1593" s="52" t="n"/>
      <c r="G1593" s="52" t="n"/>
      <c r="H1593" s="52" t="n"/>
      <c r="I1593" s="53" t="n"/>
      <c r="J1593" s="54">
        <f>IF(D1593="","",IFERROR(INDEX(CatTipo,MATCH(D1593,CatNome,0)),"?"))</f>
        <v/>
      </c>
      <c r="K1593" s="54">
        <f>IF(D1593="","",IFERROR(INDEX(CatGrupo,MATCH(D1593,CatNome,0)),"?"))</f>
        <v/>
      </c>
      <c r="L1593" s="55">
        <f>IF(J1593="Entrada",N(I1593),IF(J1593="Saída",-N(I1593),0))</f>
        <v/>
      </c>
      <c r="M1593" s="54">
        <f>IF(B1593="",0,IF(H1593="Previsto",IF(Visao="Realizado + previsto",1,0),1))</f>
        <v/>
      </c>
      <c r="N1593" s="54">
        <f>IF(OR(B1593="",H1593&lt;&gt;"Previsto"),"",IF(B1593&lt;TODAY(),"Atrasado",IF(B1593&lt;=TODAY()+7,"Vence em 7 dias","A vencer")))</f>
        <v/>
      </c>
    </row>
    <row r="1594">
      <c r="B1594" s="51" t="n"/>
      <c r="C1594" s="52" t="n"/>
      <c r="D1594" s="52" t="n"/>
      <c r="E1594" s="52" t="n"/>
      <c r="F1594" s="52" t="n"/>
      <c r="G1594" s="52" t="n"/>
      <c r="H1594" s="52" t="n"/>
      <c r="I1594" s="53" t="n"/>
      <c r="J1594" s="54">
        <f>IF(D1594="","",IFERROR(INDEX(CatTipo,MATCH(D1594,CatNome,0)),"?"))</f>
        <v/>
      </c>
      <c r="K1594" s="54">
        <f>IF(D1594="","",IFERROR(INDEX(CatGrupo,MATCH(D1594,CatNome,0)),"?"))</f>
        <v/>
      </c>
      <c r="L1594" s="55">
        <f>IF(J1594="Entrada",N(I1594),IF(J1594="Saída",-N(I1594),0))</f>
        <v/>
      </c>
      <c r="M1594" s="54">
        <f>IF(B1594="",0,IF(H1594="Previsto",IF(Visao="Realizado + previsto",1,0),1))</f>
        <v/>
      </c>
      <c r="N1594" s="54">
        <f>IF(OR(B1594="",H1594&lt;&gt;"Previsto"),"",IF(B1594&lt;TODAY(),"Atrasado",IF(B1594&lt;=TODAY()+7,"Vence em 7 dias","A vencer")))</f>
        <v/>
      </c>
    </row>
    <row r="1595">
      <c r="B1595" s="51" t="n"/>
      <c r="C1595" s="52" t="n"/>
      <c r="D1595" s="52" t="n"/>
      <c r="E1595" s="52" t="n"/>
      <c r="F1595" s="52" t="n"/>
      <c r="G1595" s="52" t="n"/>
      <c r="H1595" s="52" t="n"/>
      <c r="I1595" s="53" t="n"/>
      <c r="J1595" s="54">
        <f>IF(D1595="","",IFERROR(INDEX(CatTipo,MATCH(D1595,CatNome,0)),"?"))</f>
        <v/>
      </c>
      <c r="K1595" s="54">
        <f>IF(D1595="","",IFERROR(INDEX(CatGrupo,MATCH(D1595,CatNome,0)),"?"))</f>
        <v/>
      </c>
      <c r="L1595" s="55">
        <f>IF(J1595="Entrada",N(I1595),IF(J1595="Saída",-N(I1595),0))</f>
        <v/>
      </c>
      <c r="M1595" s="54">
        <f>IF(B1595="",0,IF(H1595="Previsto",IF(Visao="Realizado + previsto",1,0),1))</f>
        <v/>
      </c>
      <c r="N1595" s="54">
        <f>IF(OR(B1595="",H1595&lt;&gt;"Previsto"),"",IF(B1595&lt;TODAY(),"Atrasado",IF(B1595&lt;=TODAY()+7,"Vence em 7 dias","A vencer")))</f>
        <v/>
      </c>
    </row>
    <row r="1596">
      <c r="B1596" s="51" t="n"/>
      <c r="C1596" s="52" t="n"/>
      <c r="D1596" s="52" t="n"/>
      <c r="E1596" s="52" t="n"/>
      <c r="F1596" s="52" t="n"/>
      <c r="G1596" s="52" t="n"/>
      <c r="H1596" s="52" t="n"/>
      <c r="I1596" s="53" t="n"/>
      <c r="J1596" s="54">
        <f>IF(D1596="","",IFERROR(INDEX(CatTipo,MATCH(D1596,CatNome,0)),"?"))</f>
        <v/>
      </c>
      <c r="K1596" s="54">
        <f>IF(D1596="","",IFERROR(INDEX(CatGrupo,MATCH(D1596,CatNome,0)),"?"))</f>
        <v/>
      </c>
      <c r="L1596" s="55">
        <f>IF(J1596="Entrada",N(I1596),IF(J1596="Saída",-N(I1596),0))</f>
        <v/>
      </c>
      <c r="M1596" s="54">
        <f>IF(B1596="",0,IF(H1596="Previsto",IF(Visao="Realizado + previsto",1,0),1))</f>
        <v/>
      </c>
      <c r="N1596" s="54">
        <f>IF(OR(B1596="",H1596&lt;&gt;"Previsto"),"",IF(B1596&lt;TODAY(),"Atrasado",IF(B1596&lt;=TODAY()+7,"Vence em 7 dias","A vencer")))</f>
        <v/>
      </c>
    </row>
    <row r="1597">
      <c r="B1597" s="51" t="n"/>
      <c r="C1597" s="52" t="n"/>
      <c r="D1597" s="52" t="n"/>
      <c r="E1597" s="52" t="n"/>
      <c r="F1597" s="52" t="n"/>
      <c r="G1597" s="52" t="n"/>
      <c r="H1597" s="52" t="n"/>
      <c r="I1597" s="53" t="n"/>
      <c r="J1597" s="54">
        <f>IF(D1597="","",IFERROR(INDEX(CatTipo,MATCH(D1597,CatNome,0)),"?"))</f>
        <v/>
      </c>
      <c r="K1597" s="54">
        <f>IF(D1597="","",IFERROR(INDEX(CatGrupo,MATCH(D1597,CatNome,0)),"?"))</f>
        <v/>
      </c>
      <c r="L1597" s="55">
        <f>IF(J1597="Entrada",N(I1597),IF(J1597="Saída",-N(I1597),0))</f>
        <v/>
      </c>
      <c r="M1597" s="54">
        <f>IF(B1597="",0,IF(H1597="Previsto",IF(Visao="Realizado + previsto",1,0),1))</f>
        <v/>
      </c>
      <c r="N1597" s="54">
        <f>IF(OR(B1597="",H1597&lt;&gt;"Previsto"),"",IF(B1597&lt;TODAY(),"Atrasado",IF(B1597&lt;=TODAY()+7,"Vence em 7 dias","A vencer")))</f>
        <v/>
      </c>
    </row>
    <row r="1598">
      <c r="B1598" s="51" t="n"/>
      <c r="C1598" s="52" t="n"/>
      <c r="D1598" s="52" t="n"/>
      <c r="E1598" s="52" t="n"/>
      <c r="F1598" s="52" t="n"/>
      <c r="G1598" s="52" t="n"/>
      <c r="H1598" s="52" t="n"/>
      <c r="I1598" s="53" t="n"/>
      <c r="J1598" s="54">
        <f>IF(D1598="","",IFERROR(INDEX(CatTipo,MATCH(D1598,CatNome,0)),"?"))</f>
        <v/>
      </c>
      <c r="K1598" s="54">
        <f>IF(D1598="","",IFERROR(INDEX(CatGrupo,MATCH(D1598,CatNome,0)),"?"))</f>
        <v/>
      </c>
      <c r="L1598" s="55">
        <f>IF(J1598="Entrada",N(I1598),IF(J1598="Saída",-N(I1598),0))</f>
        <v/>
      </c>
      <c r="M1598" s="54">
        <f>IF(B1598="",0,IF(H1598="Previsto",IF(Visao="Realizado + previsto",1,0),1))</f>
        <v/>
      </c>
      <c r="N1598" s="54">
        <f>IF(OR(B1598="",H1598&lt;&gt;"Previsto"),"",IF(B1598&lt;TODAY(),"Atrasado",IF(B1598&lt;=TODAY()+7,"Vence em 7 dias","A vencer")))</f>
        <v/>
      </c>
    </row>
    <row r="1599">
      <c r="B1599" s="51" t="n"/>
      <c r="C1599" s="52" t="n"/>
      <c r="D1599" s="52" t="n"/>
      <c r="E1599" s="52" t="n"/>
      <c r="F1599" s="52" t="n"/>
      <c r="G1599" s="52" t="n"/>
      <c r="H1599" s="52" t="n"/>
      <c r="I1599" s="53" t="n"/>
      <c r="J1599" s="54">
        <f>IF(D1599="","",IFERROR(INDEX(CatTipo,MATCH(D1599,CatNome,0)),"?"))</f>
        <v/>
      </c>
      <c r="K1599" s="54">
        <f>IF(D1599="","",IFERROR(INDEX(CatGrupo,MATCH(D1599,CatNome,0)),"?"))</f>
        <v/>
      </c>
      <c r="L1599" s="55">
        <f>IF(J1599="Entrada",N(I1599),IF(J1599="Saída",-N(I1599),0))</f>
        <v/>
      </c>
      <c r="M1599" s="54">
        <f>IF(B1599="",0,IF(H1599="Previsto",IF(Visao="Realizado + previsto",1,0),1))</f>
        <v/>
      </c>
      <c r="N1599" s="54">
        <f>IF(OR(B1599="",H1599&lt;&gt;"Previsto"),"",IF(B1599&lt;TODAY(),"Atrasado",IF(B1599&lt;=TODAY()+7,"Vence em 7 dias","A vencer")))</f>
        <v/>
      </c>
    </row>
    <row r="1600">
      <c r="B1600" s="51" t="n"/>
      <c r="C1600" s="52" t="n"/>
      <c r="D1600" s="52" t="n"/>
      <c r="E1600" s="52" t="n"/>
      <c r="F1600" s="52" t="n"/>
      <c r="G1600" s="52" t="n"/>
      <c r="H1600" s="52" t="n"/>
      <c r="I1600" s="53" t="n"/>
      <c r="J1600" s="54">
        <f>IF(D1600="","",IFERROR(INDEX(CatTipo,MATCH(D1600,CatNome,0)),"?"))</f>
        <v/>
      </c>
      <c r="K1600" s="54">
        <f>IF(D1600="","",IFERROR(INDEX(CatGrupo,MATCH(D1600,CatNome,0)),"?"))</f>
        <v/>
      </c>
      <c r="L1600" s="55">
        <f>IF(J1600="Entrada",N(I1600),IF(J1600="Saída",-N(I1600),0))</f>
        <v/>
      </c>
      <c r="M1600" s="54">
        <f>IF(B1600="",0,IF(H1600="Previsto",IF(Visao="Realizado + previsto",1,0),1))</f>
        <v/>
      </c>
      <c r="N1600" s="54">
        <f>IF(OR(B1600="",H1600&lt;&gt;"Previsto"),"",IF(B1600&lt;TODAY(),"Atrasado",IF(B1600&lt;=TODAY()+7,"Vence em 7 dias","A vencer")))</f>
        <v/>
      </c>
    </row>
    <row r="1601">
      <c r="B1601" s="51" t="n"/>
      <c r="C1601" s="52" t="n"/>
      <c r="D1601" s="52" t="n"/>
      <c r="E1601" s="52" t="n"/>
      <c r="F1601" s="52" t="n"/>
      <c r="G1601" s="52" t="n"/>
      <c r="H1601" s="52" t="n"/>
      <c r="I1601" s="53" t="n"/>
      <c r="J1601" s="54">
        <f>IF(D1601="","",IFERROR(INDEX(CatTipo,MATCH(D1601,CatNome,0)),"?"))</f>
        <v/>
      </c>
      <c r="K1601" s="54">
        <f>IF(D1601="","",IFERROR(INDEX(CatGrupo,MATCH(D1601,CatNome,0)),"?"))</f>
        <v/>
      </c>
      <c r="L1601" s="55">
        <f>IF(J1601="Entrada",N(I1601),IF(J1601="Saída",-N(I1601),0))</f>
        <v/>
      </c>
      <c r="M1601" s="54">
        <f>IF(B1601="",0,IF(H1601="Previsto",IF(Visao="Realizado + previsto",1,0),1))</f>
        <v/>
      </c>
      <c r="N1601" s="54">
        <f>IF(OR(B1601="",H1601&lt;&gt;"Previsto"),"",IF(B1601&lt;TODAY(),"Atrasado",IF(B1601&lt;=TODAY()+7,"Vence em 7 dias","A vencer")))</f>
        <v/>
      </c>
    </row>
    <row r="1602">
      <c r="B1602" s="51" t="n"/>
      <c r="C1602" s="52" t="n"/>
      <c r="D1602" s="52" t="n"/>
      <c r="E1602" s="52" t="n"/>
      <c r="F1602" s="52" t="n"/>
      <c r="G1602" s="52" t="n"/>
      <c r="H1602" s="52" t="n"/>
      <c r="I1602" s="53" t="n"/>
      <c r="J1602" s="54">
        <f>IF(D1602="","",IFERROR(INDEX(CatTipo,MATCH(D1602,CatNome,0)),"?"))</f>
        <v/>
      </c>
      <c r="K1602" s="54">
        <f>IF(D1602="","",IFERROR(INDEX(CatGrupo,MATCH(D1602,CatNome,0)),"?"))</f>
        <v/>
      </c>
      <c r="L1602" s="55">
        <f>IF(J1602="Entrada",N(I1602),IF(J1602="Saída",-N(I1602),0))</f>
        <v/>
      </c>
      <c r="M1602" s="54">
        <f>IF(B1602="",0,IF(H1602="Previsto",IF(Visao="Realizado + previsto",1,0),1))</f>
        <v/>
      </c>
      <c r="N1602" s="54">
        <f>IF(OR(B1602="",H1602&lt;&gt;"Previsto"),"",IF(B1602&lt;TODAY(),"Atrasado",IF(B1602&lt;=TODAY()+7,"Vence em 7 dias","A vencer")))</f>
        <v/>
      </c>
    </row>
    <row r="1603">
      <c r="B1603" s="51" t="n"/>
      <c r="C1603" s="52" t="n"/>
      <c r="D1603" s="52" t="n"/>
      <c r="E1603" s="52" t="n"/>
      <c r="F1603" s="52" t="n"/>
      <c r="G1603" s="52" t="n"/>
      <c r="H1603" s="52" t="n"/>
      <c r="I1603" s="53" t="n"/>
      <c r="J1603" s="54">
        <f>IF(D1603="","",IFERROR(INDEX(CatTipo,MATCH(D1603,CatNome,0)),"?"))</f>
        <v/>
      </c>
      <c r="K1603" s="54">
        <f>IF(D1603="","",IFERROR(INDEX(CatGrupo,MATCH(D1603,CatNome,0)),"?"))</f>
        <v/>
      </c>
      <c r="L1603" s="55">
        <f>IF(J1603="Entrada",N(I1603),IF(J1603="Saída",-N(I1603),0))</f>
        <v/>
      </c>
      <c r="M1603" s="54">
        <f>IF(B1603="",0,IF(H1603="Previsto",IF(Visao="Realizado + previsto",1,0),1))</f>
        <v/>
      </c>
      <c r="N1603" s="54">
        <f>IF(OR(B1603="",H1603&lt;&gt;"Previsto"),"",IF(B1603&lt;TODAY(),"Atrasado",IF(B1603&lt;=TODAY()+7,"Vence em 7 dias","A vencer")))</f>
        <v/>
      </c>
    </row>
    <row r="1604">
      <c r="B1604" s="51" t="n"/>
      <c r="C1604" s="52" t="n"/>
      <c r="D1604" s="52" t="n"/>
      <c r="E1604" s="52" t="n"/>
      <c r="F1604" s="52" t="n"/>
      <c r="G1604" s="52" t="n"/>
      <c r="H1604" s="52" t="n"/>
      <c r="I1604" s="53" t="n"/>
      <c r="J1604" s="54">
        <f>IF(D1604="","",IFERROR(INDEX(CatTipo,MATCH(D1604,CatNome,0)),"?"))</f>
        <v/>
      </c>
      <c r="K1604" s="54">
        <f>IF(D1604="","",IFERROR(INDEX(CatGrupo,MATCH(D1604,CatNome,0)),"?"))</f>
        <v/>
      </c>
      <c r="L1604" s="55">
        <f>IF(J1604="Entrada",N(I1604),IF(J1604="Saída",-N(I1604),0))</f>
        <v/>
      </c>
      <c r="M1604" s="54">
        <f>IF(B1604="",0,IF(H1604="Previsto",IF(Visao="Realizado + previsto",1,0),1))</f>
        <v/>
      </c>
      <c r="N1604" s="54">
        <f>IF(OR(B1604="",H1604&lt;&gt;"Previsto"),"",IF(B1604&lt;TODAY(),"Atrasado",IF(B1604&lt;=TODAY()+7,"Vence em 7 dias","A vencer")))</f>
        <v/>
      </c>
    </row>
    <row r="1605">
      <c r="B1605" s="51" t="n"/>
      <c r="C1605" s="52" t="n"/>
      <c r="D1605" s="52" t="n"/>
      <c r="E1605" s="52" t="n"/>
      <c r="F1605" s="52" t="n"/>
      <c r="G1605" s="52" t="n"/>
      <c r="H1605" s="52" t="n"/>
      <c r="I1605" s="53" t="n"/>
      <c r="J1605" s="54">
        <f>IF(D1605="","",IFERROR(INDEX(CatTipo,MATCH(D1605,CatNome,0)),"?"))</f>
        <v/>
      </c>
      <c r="K1605" s="54">
        <f>IF(D1605="","",IFERROR(INDEX(CatGrupo,MATCH(D1605,CatNome,0)),"?"))</f>
        <v/>
      </c>
      <c r="L1605" s="55">
        <f>IF(J1605="Entrada",N(I1605),IF(J1605="Saída",-N(I1605),0))</f>
        <v/>
      </c>
      <c r="M1605" s="54">
        <f>IF(B1605="",0,IF(H1605="Previsto",IF(Visao="Realizado + previsto",1,0),1))</f>
        <v/>
      </c>
      <c r="N1605" s="54">
        <f>IF(OR(B1605="",H1605&lt;&gt;"Previsto"),"",IF(B1605&lt;TODAY(),"Atrasado",IF(B1605&lt;=TODAY()+7,"Vence em 7 dias","A vencer")))</f>
        <v/>
      </c>
    </row>
    <row r="1606">
      <c r="B1606" s="51" t="n"/>
      <c r="C1606" s="52" t="n"/>
      <c r="D1606" s="52" t="n"/>
      <c r="E1606" s="52" t="n"/>
      <c r="F1606" s="52" t="n"/>
      <c r="G1606" s="52" t="n"/>
      <c r="H1606" s="52" t="n"/>
      <c r="I1606" s="53" t="n"/>
      <c r="J1606" s="54">
        <f>IF(D1606="","",IFERROR(INDEX(CatTipo,MATCH(D1606,CatNome,0)),"?"))</f>
        <v/>
      </c>
      <c r="K1606" s="54">
        <f>IF(D1606="","",IFERROR(INDEX(CatGrupo,MATCH(D1606,CatNome,0)),"?"))</f>
        <v/>
      </c>
      <c r="L1606" s="55">
        <f>IF(J1606="Entrada",N(I1606),IF(J1606="Saída",-N(I1606),0))</f>
        <v/>
      </c>
      <c r="M1606" s="54">
        <f>IF(B1606="",0,IF(H1606="Previsto",IF(Visao="Realizado + previsto",1,0),1))</f>
        <v/>
      </c>
      <c r="N1606" s="54">
        <f>IF(OR(B1606="",H1606&lt;&gt;"Previsto"),"",IF(B1606&lt;TODAY(),"Atrasado",IF(B1606&lt;=TODAY()+7,"Vence em 7 dias","A vencer")))</f>
        <v/>
      </c>
    </row>
    <row r="1607">
      <c r="B1607" s="51" t="n"/>
      <c r="C1607" s="52" t="n"/>
      <c r="D1607" s="52" t="n"/>
      <c r="E1607" s="52" t="n"/>
      <c r="F1607" s="52" t="n"/>
      <c r="G1607" s="52" t="n"/>
      <c r="H1607" s="52" t="n"/>
      <c r="I1607" s="53" t="n"/>
      <c r="J1607" s="54">
        <f>IF(D1607="","",IFERROR(INDEX(CatTipo,MATCH(D1607,CatNome,0)),"?"))</f>
        <v/>
      </c>
      <c r="K1607" s="54">
        <f>IF(D1607="","",IFERROR(INDEX(CatGrupo,MATCH(D1607,CatNome,0)),"?"))</f>
        <v/>
      </c>
      <c r="L1607" s="55">
        <f>IF(J1607="Entrada",N(I1607),IF(J1607="Saída",-N(I1607),0))</f>
        <v/>
      </c>
      <c r="M1607" s="54">
        <f>IF(B1607="",0,IF(H1607="Previsto",IF(Visao="Realizado + previsto",1,0),1))</f>
        <v/>
      </c>
      <c r="N1607" s="54">
        <f>IF(OR(B1607="",H1607&lt;&gt;"Previsto"),"",IF(B1607&lt;TODAY(),"Atrasado",IF(B1607&lt;=TODAY()+7,"Vence em 7 dias","A vencer")))</f>
        <v/>
      </c>
    </row>
    <row r="1608">
      <c r="B1608" s="51" t="n"/>
      <c r="C1608" s="52" t="n"/>
      <c r="D1608" s="52" t="n"/>
      <c r="E1608" s="52" t="n"/>
      <c r="F1608" s="52" t="n"/>
      <c r="G1608" s="52" t="n"/>
      <c r="H1608" s="52" t="n"/>
      <c r="I1608" s="53" t="n"/>
      <c r="J1608" s="54">
        <f>IF(D1608="","",IFERROR(INDEX(CatTipo,MATCH(D1608,CatNome,0)),"?"))</f>
        <v/>
      </c>
      <c r="K1608" s="54">
        <f>IF(D1608="","",IFERROR(INDEX(CatGrupo,MATCH(D1608,CatNome,0)),"?"))</f>
        <v/>
      </c>
      <c r="L1608" s="55">
        <f>IF(J1608="Entrada",N(I1608),IF(J1608="Saída",-N(I1608),0))</f>
        <v/>
      </c>
      <c r="M1608" s="54">
        <f>IF(B1608="",0,IF(H1608="Previsto",IF(Visao="Realizado + previsto",1,0),1))</f>
        <v/>
      </c>
      <c r="N1608" s="54">
        <f>IF(OR(B1608="",H1608&lt;&gt;"Previsto"),"",IF(B1608&lt;TODAY(),"Atrasado",IF(B1608&lt;=TODAY()+7,"Vence em 7 dias","A vencer")))</f>
        <v/>
      </c>
    </row>
    <row r="1609">
      <c r="B1609" s="51" t="n"/>
      <c r="C1609" s="52" t="n"/>
      <c r="D1609" s="52" t="n"/>
      <c r="E1609" s="52" t="n"/>
      <c r="F1609" s="52" t="n"/>
      <c r="G1609" s="52" t="n"/>
      <c r="H1609" s="52" t="n"/>
      <c r="I1609" s="53" t="n"/>
      <c r="J1609" s="54">
        <f>IF(D1609="","",IFERROR(INDEX(CatTipo,MATCH(D1609,CatNome,0)),"?"))</f>
        <v/>
      </c>
      <c r="K1609" s="54">
        <f>IF(D1609="","",IFERROR(INDEX(CatGrupo,MATCH(D1609,CatNome,0)),"?"))</f>
        <v/>
      </c>
      <c r="L1609" s="55">
        <f>IF(J1609="Entrada",N(I1609),IF(J1609="Saída",-N(I1609),0))</f>
        <v/>
      </c>
      <c r="M1609" s="54">
        <f>IF(B1609="",0,IF(H1609="Previsto",IF(Visao="Realizado + previsto",1,0),1))</f>
        <v/>
      </c>
      <c r="N1609" s="54">
        <f>IF(OR(B1609="",H1609&lt;&gt;"Previsto"),"",IF(B1609&lt;TODAY(),"Atrasado",IF(B1609&lt;=TODAY()+7,"Vence em 7 dias","A vencer")))</f>
        <v/>
      </c>
    </row>
    <row r="1610">
      <c r="B1610" s="51" t="n"/>
      <c r="C1610" s="52" t="n"/>
      <c r="D1610" s="52" t="n"/>
      <c r="E1610" s="52" t="n"/>
      <c r="F1610" s="52" t="n"/>
      <c r="G1610" s="52" t="n"/>
      <c r="H1610" s="52" t="n"/>
      <c r="I1610" s="53" t="n"/>
      <c r="J1610" s="54">
        <f>IF(D1610="","",IFERROR(INDEX(CatTipo,MATCH(D1610,CatNome,0)),"?"))</f>
        <v/>
      </c>
      <c r="K1610" s="54">
        <f>IF(D1610="","",IFERROR(INDEX(CatGrupo,MATCH(D1610,CatNome,0)),"?"))</f>
        <v/>
      </c>
      <c r="L1610" s="55">
        <f>IF(J1610="Entrada",N(I1610),IF(J1610="Saída",-N(I1610),0))</f>
        <v/>
      </c>
      <c r="M1610" s="54">
        <f>IF(B1610="",0,IF(H1610="Previsto",IF(Visao="Realizado + previsto",1,0),1))</f>
        <v/>
      </c>
      <c r="N1610" s="54">
        <f>IF(OR(B1610="",H1610&lt;&gt;"Previsto"),"",IF(B1610&lt;TODAY(),"Atrasado",IF(B1610&lt;=TODAY()+7,"Vence em 7 dias","A vencer")))</f>
        <v/>
      </c>
    </row>
    <row r="1611">
      <c r="B1611" s="51" t="n"/>
      <c r="C1611" s="52" t="n"/>
      <c r="D1611" s="52" t="n"/>
      <c r="E1611" s="52" t="n"/>
      <c r="F1611" s="52" t="n"/>
      <c r="G1611" s="52" t="n"/>
      <c r="H1611" s="52" t="n"/>
      <c r="I1611" s="53" t="n"/>
      <c r="J1611" s="54">
        <f>IF(D1611="","",IFERROR(INDEX(CatTipo,MATCH(D1611,CatNome,0)),"?"))</f>
        <v/>
      </c>
      <c r="K1611" s="54">
        <f>IF(D1611="","",IFERROR(INDEX(CatGrupo,MATCH(D1611,CatNome,0)),"?"))</f>
        <v/>
      </c>
      <c r="L1611" s="55">
        <f>IF(J1611="Entrada",N(I1611),IF(J1611="Saída",-N(I1611),0))</f>
        <v/>
      </c>
      <c r="M1611" s="54">
        <f>IF(B1611="",0,IF(H1611="Previsto",IF(Visao="Realizado + previsto",1,0),1))</f>
        <v/>
      </c>
      <c r="N1611" s="54">
        <f>IF(OR(B1611="",H1611&lt;&gt;"Previsto"),"",IF(B1611&lt;TODAY(),"Atrasado",IF(B1611&lt;=TODAY()+7,"Vence em 7 dias","A vencer")))</f>
        <v/>
      </c>
    </row>
    <row r="1612">
      <c r="B1612" s="51" t="n"/>
      <c r="C1612" s="52" t="n"/>
      <c r="D1612" s="52" t="n"/>
      <c r="E1612" s="52" t="n"/>
      <c r="F1612" s="52" t="n"/>
      <c r="G1612" s="52" t="n"/>
      <c r="H1612" s="52" t="n"/>
      <c r="I1612" s="53" t="n"/>
      <c r="J1612" s="54">
        <f>IF(D1612="","",IFERROR(INDEX(CatTipo,MATCH(D1612,CatNome,0)),"?"))</f>
        <v/>
      </c>
      <c r="K1612" s="54">
        <f>IF(D1612="","",IFERROR(INDEX(CatGrupo,MATCH(D1612,CatNome,0)),"?"))</f>
        <v/>
      </c>
      <c r="L1612" s="55">
        <f>IF(J1612="Entrada",N(I1612),IF(J1612="Saída",-N(I1612),0))</f>
        <v/>
      </c>
      <c r="M1612" s="54">
        <f>IF(B1612="",0,IF(H1612="Previsto",IF(Visao="Realizado + previsto",1,0),1))</f>
        <v/>
      </c>
      <c r="N1612" s="54">
        <f>IF(OR(B1612="",H1612&lt;&gt;"Previsto"),"",IF(B1612&lt;TODAY(),"Atrasado",IF(B1612&lt;=TODAY()+7,"Vence em 7 dias","A vencer")))</f>
        <v/>
      </c>
    </row>
    <row r="1613">
      <c r="B1613" s="51" t="n"/>
      <c r="C1613" s="52" t="n"/>
      <c r="D1613" s="52" t="n"/>
      <c r="E1613" s="52" t="n"/>
      <c r="F1613" s="52" t="n"/>
      <c r="G1613" s="52" t="n"/>
      <c r="H1613" s="52" t="n"/>
      <c r="I1613" s="53" t="n"/>
      <c r="J1613" s="54">
        <f>IF(D1613="","",IFERROR(INDEX(CatTipo,MATCH(D1613,CatNome,0)),"?"))</f>
        <v/>
      </c>
      <c r="K1613" s="54">
        <f>IF(D1613="","",IFERROR(INDEX(CatGrupo,MATCH(D1613,CatNome,0)),"?"))</f>
        <v/>
      </c>
      <c r="L1613" s="55">
        <f>IF(J1613="Entrada",N(I1613),IF(J1613="Saída",-N(I1613),0))</f>
        <v/>
      </c>
      <c r="M1613" s="54">
        <f>IF(B1613="",0,IF(H1613="Previsto",IF(Visao="Realizado + previsto",1,0),1))</f>
        <v/>
      </c>
      <c r="N1613" s="54">
        <f>IF(OR(B1613="",H1613&lt;&gt;"Previsto"),"",IF(B1613&lt;TODAY(),"Atrasado",IF(B1613&lt;=TODAY()+7,"Vence em 7 dias","A vencer")))</f>
        <v/>
      </c>
    </row>
    <row r="1614">
      <c r="B1614" s="51" t="n"/>
      <c r="C1614" s="52" t="n"/>
      <c r="D1614" s="52" t="n"/>
      <c r="E1614" s="52" t="n"/>
      <c r="F1614" s="52" t="n"/>
      <c r="G1614" s="52" t="n"/>
      <c r="H1614" s="52" t="n"/>
      <c r="I1614" s="53" t="n"/>
      <c r="J1614" s="54">
        <f>IF(D1614="","",IFERROR(INDEX(CatTipo,MATCH(D1614,CatNome,0)),"?"))</f>
        <v/>
      </c>
      <c r="K1614" s="54">
        <f>IF(D1614="","",IFERROR(INDEX(CatGrupo,MATCH(D1614,CatNome,0)),"?"))</f>
        <v/>
      </c>
      <c r="L1614" s="55">
        <f>IF(J1614="Entrada",N(I1614),IF(J1614="Saída",-N(I1614),0))</f>
        <v/>
      </c>
      <c r="M1614" s="54">
        <f>IF(B1614="",0,IF(H1614="Previsto",IF(Visao="Realizado + previsto",1,0),1))</f>
        <v/>
      </c>
      <c r="N1614" s="54">
        <f>IF(OR(B1614="",H1614&lt;&gt;"Previsto"),"",IF(B1614&lt;TODAY(),"Atrasado",IF(B1614&lt;=TODAY()+7,"Vence em 7 dias","A vencer")))</f>
        <v/>
      </c>
    </row>
    <row r="1615">
      <c r="B1615" s="51" t="n"/>
      <c r="C1615" s="52" t="n"/>
      <c r="D1615" s="52" t="n"/>
      <c r="E1615" s="52" t="n"/>
      <c r="F1615" s="52" t="n"/>
      <c r="G1615" s="52" t="n"/>
      <c r="H1615" s="52" t="n"/>
      <c r="I1615" s="53" t="n"/>
      <c r="J1615" s="54">
        <f>IF(D1615="","",IFERROR(INDEX(CatTipo,MATCH(D1615,CatNome,0)),"?"))</f>
        <v/>
      </c>
      <c r="K1615" s="54">
        <f>IF(D1615="","",IFERROR(INDEX(CatGrupo,MATCH(D1615,CatNome,0)),"?"))</f>
        <v/>
      </c>
      <c r="L1615" s="55">
        <f>IF(J1615="Entrada",N(I1615),IF(J1615="Saída",-N(I1615),0))</f>
        <v/>
      </c>
      <c r="M1615" s="54">
        <f>IF(B1615="",0,IF(H1615="Previsto",IF(Visao="Realizado + previsto",1,0),1))</f>
        <v/>
      </c>
      <c r="N1615" s="54">
        <f>IF(OR(B1615="",H1615&lt;&gt;"Previsto"),"",IF(B1615&lt;TODAY(),"Atrasado",IF(B1615&lt;=TODAY()+7,"Vence em 7 dias","A vencer")))</f>
        <v/>
      </c>
    </row>
    <row r="1616">
      <c r="B1616" s="51" t="n"/>
      <c r="C1616" s="52" t="n"/>
      <c r="D1616" s="52" t="n"/>
      <c r="E1616" s="52" t="n"/>
      <c r="F1616" s="52" t="n"/>
      <c r="G1616" s="52" t="n"/>
      <c r="H1616" s="52" t="n"/>
      <c r="I1616" s="53" t="n"/>
      <c r="J1616" s="54">
        <f>IF(D1616="","",IFERROR(INDEX(CatTipo,MATCH(D1616,CatNome,0)),"?"))</f>
        <v/>
      </c>
      <c r="K1616" s="54">
        <f>IF(D1616="","",IFERROR(INDEX(CatGrupo,MATCH(D1616,CatNome,0)),"?"))</f>
        <v/>
      </c>
      <c r="L1616" s="55">
        <f>IF(J1616="Entrada",N(I1616),IF(J1616="Saída",-N(I1616),0))</f>
        <v/>
      </c>
      <c r="M1616" s="54">
        <f>IF(B1616="",0,IF(H1616="Previsto",IF(Visao="Realizado + previsto",1,0),1))</f>
        <v/>
      </c>
      <c r="N1616" s="54">
        <f>IF(OR(B1616="",H1616&lt;&gt;"Previsto"),"",IF(B1616&lt;TODAY(),"Atrasado",IF(B1616&lt;=TODAY()+7,"Vence em 7 dias","A vencer")))</f>
        <v/>
      </c>
    </row>
    <row r="1617">
      <c r="B1617" s="51" t="n"/>
      <c r="C1617" s="52" t="n"/>
      <c r="D1617" s="52" t="n"/>
      <c r="E1617" s="52" t="n"/>
      <c r="F1617" s="52" t="n"/>
      <c r="G1617" s="52" t="n"/>
      <c r="H1617" s="52" t="n"/>
      <c r="I1617" s="53" t="n"/>
      <c r="J1617" s="54">
        <f>IF(D1617="","",IFERROR(INDEX(CatTipo,MATCH(D1617,CatNome,0)),"?"))</f>
        <v/>
      </c>
      <c r="K1617" s="54">
        <f>IF(D1617="","",IFERROR(INDEX(CatGrupo,MATCH(D1617,CatNome,0)),"?"))</f>
        <v/>
      </c>
      <c r="L1617" s="55">
        <f>IF(J1617="Entrada",N(I1617),IF(J1617="Saída",-N(I1617),0))</f>
        <v/>
      </c>
      <c r="M1617" s="54">
        <f>IF(B1617="",0,IF(H1617="Previsto",IF(Visao="Realizado + previsto",1,0),1))</f>
        <v/>
      </c>
      <c r="N1617" s="54">
        <f>IF(OR(B1617="",H1617&lt;&gt;"Previsto"),"",IF(B1617&lt;TODAY(),"Atrasado",IF(B1617&lt;=TODAY()+7,"Vence em 7 dias","A vencer")))</f>
        <v/>
      </c>
    </row>
    <row r="1618">
      <c r="B1618" s="51" t="n"/>
      <c r="C1618" s="52" t="n"/>
      <c r="D1618" s="52" t="n"/>
      <c r="E1618" s="52" t="n"/>
      <c r="F1618" s="52" t="n"/>
      <c r="G1618" s="52" t="n"/>
      <c r="H1618" s="52" t="n"/>
      <c r="I1618" s="53" t="n"/>
      <c r="J1618" s="54">
        <f>IF(D1618="","",IFERROR(INDEX(CatTipo,MATCH(D1618,CatNome,0)),"?"))</f>
        <v/>
      </c>
      <c r="K1618" s="54">
        <f>IF(D1618="","",IFERROR(INDEX(CatGrupo,MATCH(D1618,CatNome,0)),"?"))</f>
        <v/>
      </c>
      <c r="L1618" s="55">
        <f>IF(J1618="Entrada",N(I1618),IF(J1618="Saída",-N(I1618),0))</f>
        <v/>
      </c>
      <c r="M1618" s="54">
        <f>IF(B1618="",0,IF(H1618="Previsto",IF(Visao="Realizado + previsto",1,0),1))</f>
        <v/>
      </c>
      <c r="N1618" s="54">
        <f>IF(OR(B1618="",H1618&lt;&gt;"Previsto"),"",IF(B1618&lt;TODAY(),"Atrasado",IF(B1618&lt;=TODAY()+7,"Vence em 7 dias","A vencer")))</f>
        <v/>
      </c>
    </row>
    <row r="1619">
      <c r="B1619" s="51" t="n"/>
      <c r="C1619" s="52" t="n"/>
      <c r="D1619" s="52" t="n"/>
      <c r="E1619" s="52" t="n"/>
      <c r="F1619" s="52" t="n"/>
      <c r="G1619" s="52" t="n"/>
      <c r="H1619" s="52" t="n"/>
      <c r="I1619" s="53" t="n"/>
      <c r="J1619" s="54">
        <f>IF(D1619="","",IFERROR(INDEX(CatTipo,MATCH(D1619,CatNome,0)),"?"))</f>
        <v/>
      </c>
      <c r="K1619" s="54">
        <f>IF(D1619="","",IFERROR(INDEX(CatGrupo,MATCH(D1619,CatNome,0)),"?"))</f>
        <v/>
      </c>
      <c r="L1619" s="55">
        <f>IF(J1619="Entrada",N(I1619),IF(J1619="Saída",-N(I1619),0))</f>
        <v/>
      </c>
      <c r="M1619" s="54">
        <f>IF(B1619="",0,IF(H1619="Previsto",IF(Visao="Realizado + previsto",1,0),1))</f>
        <v/>
      </c>
      <c r="N1619" s="54">
        <f>IF(OR(B1619="",H1619&lt;&gt;"Previsto"),"",IF(B1619&lt;TODAY(),"Atrasado",IF(B1619&lt;=TODAY()+7,"Vence em 7 dias","A vencer")))</f>
        <v/>
      </c>
    </row>
    <row r="1620">
      <c r="B1620" s="51" t="n"/>
      <c r="C1620" s="52" t="n"/>
      <c r="D1620" s="52" t="n"/>
      <c r="E1620" s="52" t="n"/>
      <c r="F1620" s="52" t="n"/>
      <c r="G1620" s="52" t="n"/>
      <c r="H1620" s="52" t="n"/>
      <c r="I1620" s="53" t="n"/>
      <c r="J1620" s="54">
        <f>IF(D1620="","",IFERROR(INDEX(CatTipo,MATCH(D1620,CatNome,0)),"?"))</f>
        <v/>
      </c>
      <c r="K1620" s="54">
        <f>IF(D1620="","",IFERROR(INDEX(CatGrupo,MATCH(D1620,CatNome,0)),"?"))</f>
        <v/>
      </c>
      <c r="L1620" s="55">
        <f>IF(J1620="Entrada",N(I1620),IF(J1620="Saída",-N(I1620),0))</f>
        <v/>
      </c>
      <c r="M1620" s="54">
        <f>IF(B1620="",0,IF(H1620="Previsto",IF(Visao="Realizado + previsto",1,0),1))</f>
        <v/>
      </c>
      <c r="N1620" s="54">
        <f>IF(OR(B1620="",H1620&lt;&gt;"Previsto"),"",IF(B1620&lt;TODAY(),"Atrasado",IF(B1620&lt;=TODAY()+7,"Vence em 7 dias","A vencer")))</f>
        <v/>
      </c>
    </row>
    <row r="1621">
      <c r="B1621" s="51" t="n"/>
      <c r="C1621" s="52" t="n"/>
      <c r="D1621" s="52" t="n"/>
      <c r="E1621" s="52" t="n"/>
      <c r="F1621" s="52" t="n"/>
      <c r="G1621" s="52" t="n"/>
      <c r="H1621" s="52" t="n"/>
      <c r="I1621" s="53" t="n"/>
      <c r="J1621" s="54">
        <f>IF(D1621="","",IFERROR(INDEX(CatTipo,MATCH(D1621,CatNome,0)),"?"))</f>
        <v/>
      </c>
      <c r="K1621" s="54">
        <f>IF(D1621="","",IFERROR(INDEX(CatGrupo,MATCH(D1621,CatNome,0)),"?"))</f>
        <v/>
      </c>
      <c r="L1621" s="55">
        <f>IF(J1621="Entrada",N(I1621),IF(J1621="Saída",-N(I1621),0))</f>
        <v/>
      </c>
      <c r="M1621" s="54">
        <f>IF(B1621="",0,IF(H1621="Previsto",IF(Visao="Realizado + previsto",1,0),1))</f>
        <v/>
      </c>
      <c r="N1621" s="54">
        <f>IF(OR(B1621="",H1621&lt;&gt;"Previsto"),"",IF(B1621&lt;TODAY(),"Atrasado",IF(B1621&lt;=TODAY()+7,"Vence em 7 dias","A vencer")))</f>
        <v/>
      </c>
    </row>
    <row r="1622">
      <c r="B1622" s="51" t="n"/>
      <c r="C1622" s="52" t="n"/>
      <c r="D1622" s="52" t="n"/>
      <c r="E1622" s="52" t="n"/>
      <c r="F1622" s="52" t="n"/>
      <c r="G1622" s="52" t="n"/>
      <c r="H1622" s="52" t="n"/>
      <c r="I1622" s="53" t="n"/>
      <c r="J1622" s="54">
        <f>IF(D1622="","",IFERROR(INDEX(CatTipo,MATCH(D1622,CatNome,0)),"?"))</f>
        <v/>
      </c>
      <c r="K1622" s="54">
        <f>IF(D1622="","",IFERROR(INDEX(CatGrupo,MATCH(D1622,CatNome,0)),"?"))</f>
        <v/>
      </c>
      <c r="L1622" s="55">
        <f>IF(J1622="Entrada",N(I1622),IF(J1622="Saída",-N(I1622),0))</f>
        <v/>
      </c>
      <c r="M1622" s="54">
        <f>IF(B1622="",0,IF(H1622="Previsto",IF(Visao="Realizado + previsto",1,0),1))</f>
        <v/>
      </c>
      <c r="N1622" s="54">
        <f>IF(OR(B1622="",H1622&lt;&gt;"Previsto"),"",IF(B1622&lt;TODAY(),"Atrasado",IF(B1622&lt;=TODAY()+7,"Vence em 7 dias","A vencer")))</f>
        <v/>
      </c>
    </row>
    <row r="1623">
      <c r="B1623" s="51" t="n"/>
      <c r="C1623" s="52" t="n"/>
      <c r="D1623" s="52" t="n"/>
      <c r="E1623" s="52" t="n"/>
      <c r="F1623" s="52" t="n"/>
      <c r="G1623" s="52" t="n"/>
      <c r="H1623" s="52" t="n"/>
      <c r="I1623" s="53" t="n"/>
      <c r="J1623" s="54">
        <f>IF(D1623="","",IFERROR(INDEX(CatTipo,MATCH(D1623,CatNome,0)),"?"))</f>
        <v/>
      </c>
      <c r="K1623" s="54">
        <f>IF(D1623="","",IFERROR(INDEX(CatGrupo,MATCH(D1623,CatNome,0)),"?"))</f>
        <v/>
      </c>
      <c r="L1623" s="55">
        <f>IF(J1623="Entrada",N(I1623),IF(J1623="Saída",-N(I1623),0))</f>
        <v/>
      </c>
      <c r="M1623" s="54">
        <f>IF(B1623="",0,IF(H1623="Previsto",IF(Visao="Realizado + previsto",1,0),1))</f>
        <v/>
      </c>
      <c r="N1623" s="54">
        <f>IF(OR(B1623="",H1623&lt;&gt;"Previsto"),"",IF(B1623&lt;TODAY(),"Atrasado",IF(B1623&lt;=TODAY()+7,"Vence em 7 dias","A vencer")))</f>
        <v/>
      </c>
    </row>
    <row r="1624">
      <c r="B1624" s="51" t="n"/>
      <c r="C1624" s="52" t="n"/>
      <c r="D1624" s="52" t="n"/>
      <c r="E1624" s="52" t="n"/>
      <c r="F1624" s="52" t="n"/>
      <c r="G1624" s="52" t="n"/>
      <c r="H1624" s="52" t="n"/>
      <c r="I1624" s="53" t="n"/>
      <c r="J1624" s="54">
        <f>IF(D1624="","",IFERROR(INDEX(CatTipo,MATCH(D1624,CatNome,0)),"?"))</f>
        <v/>
      </c>
      <c r="K1624" s="54">
        <f>IF(D1624="","",IFERROR(INDEX(CatGrupo,MATCH(D1624,CatNome,0)),"?"))</f>
        <v/>
      </c>
      <c r="L1624" s="55">
        <f>IF(J1624="Entrada",N(I1624),IF(J1624="Saída",-N(I1624),0))</f>
        <v/>
      </c>
      <c r="M1624" s="54">
        <f>IF(B1624="",0,IF(H1624="Previsto",IF(Visao="Realizado + previsto",1,0),1))</f>
        <v/>
      </c>
      <c r="N1624" s="54">
        <f>IF(OR(B1624="",H1624&lt;&gt;"Previsto"),"",IF(B1624&lt;TODAY(),"Atrasado",IF(B1624&lt;=TODAY()+7,"Vence em 7 dias","A vencer")))</f>
        <v/>
      </c>
    </row>
    <row r="1625">
      <c r="B1625" s="51" t="n"/>
      <c r="C1625" s="52" t="n"/>
      <c r="D1625" s="52" t="n"/>
      <c r="E1625" s="52" t="n"/>
      <c r="F1625" s="52" t="n"/>
      <c r="G1625" s="52" t="n"/>
      <c r="H1625" s="52" t="n"/>
      <c r="I1625" s="53" t="n"/>
      <c r="J1625" s="54">
        <f>IF(D1625="","",IFERROR(INDEX(CatTipo,MATCH(D1625,CatNome,0)),"?"))</f>
        <v/>
      </c>
      <c r="K1625" s="54">
        <f>IF(D1625="","",IFERROR(INDEX(CatGrupo,MATCH(D1625,CatNome,0)),"?"))</f>
        <v/>
      </c>
      <c r="L1625" s="55">
        <f>IF(J1625="Entrada",N(I1625),IF(J1625="Saída",-N(I1625),0))</f>
        <v/>
      </c>
      <c r="M1625" s="54">
        <f>IF(B1625="",0,IF(H1625="Previsto",IF(Visao="Realizado + previsto",1,0),1))</f>
        <v/>
      </c>
      <c r="N1625" s="54">
        <f>IF(OR(B1625="",H1625&lt;&gt;"Previsto"),"",IF(B1625&lt;TODAY(),"Atrasado",IF(B1625&lt;=TODAY()+7,"Vence em 7 dias","A vencer")))</f>
        <v/>
      </c>
    </row>
    <row r="1626">
      <c r="B1626" s="51" t="n"/>
      <c r="C1626" s="52" t="n"/>
      <c r="D1626" s="52" t="n"/>
      <c r="E1626" s="52" t="n"/>
      <c r="F1626" s="52" t="n"/>
      <c r="G1626" s="52" t="n"/>
      <c r="H1626" s="52" t="n"/>
      <c r="I1626" s="53" t="n"/>
      <c r="J1626" s="54">
        <f>IF(D1626="","",IFERROR(INDEX(CatTipo,MATCH(D1626,CatNome,0)),"?"))</f>
        <v/>
      </c>
      <c r="K1626" s="54">
        <f>IF(D1626="","",IFERROR(INDEX(CatGrupo,MATCH(D1626,CatNome,0)),"?"))</f>
        <v/>
      </c>
      <c r="L1626" s="55">
        <f>IF(J1626="Entrada",N(I1626),IF(J1626="Saída",-N(I1626),0))</f>
        <v/>
      </c>
      <c r="M1626" s="54">
        <f>IF(B1626="",0,IF(H1626="Previsto",IF(Visao="Realizado + previsto",1,0),1))</f>
        <v/>
      </c>
      <c r="N1626" s="54">
        <f>IF(OR(B1626="",H1626&lt;&gt;"Previsto"),"",IF(B1626&lt;TODAY(),"Atrasado",IF(B1626&lt;=TODAY()+7,"Vence em 7 dias","A vencer")))</f>
        <v/>
      </c>
    </row>
    <row r="1627">
      <c r="B1627" s="51" t="n"/>
      <c r="C1627" s="52" t="n"/>
      <c r="D1627" s="52" t="n"/>
      <c r="E1627" s="52" t="n"/>
      <c r="F1627" s="52" t="n"/>
      <c r="G1627" s="52" t="n"/>
      <c r="H1627" s="52" t="n"/>
      <c r="I1627" s="53" t="n"/>
      <c r="J1627" s="54">
        <f>IF(D1627="","",IFERROR(INDEX(CatTipo,MATCH(D1627,CatNome,0)),"?"))</f>
        <v/>
      </c>
      <c r="K1627" s="54">
        <f>IF(D1627="","",IFERROR(INDEX(CatGrupo,MATCH(D1627,CatNome,0)),"?"))</f>
        <v/>
      </c>
      <c r="L1627" s="55">
        <f>IF(J1627="Entrada",N(I1627),IF(J1627="Saída",-N(I1627),0))</f>
        <v/>
      </c>
      <c r="M1627" s="54">
        <f>IF(B1627="",0,IF(H1627="Previsto",IF(Visao="Realizado + previsto",1,0),1))</f>
        <v/>
      </c>
      <c r="N1627" s="54">
        <f>IF(OR(B1627="",H1627&lt;&gt;"Previsto"),"",IF(B1627&lt;TODAY(),"Atrasado",IF(B1627&lt;=TODAY()+7,"Vence em 7 dias","A vencer")))</f>
        <v/>
      </c>
    </row>
    <row r="1628">
      <c r="B1628" s="51" t="n"/>
      <c r="C1628" s="52" t="n"/>
      <c r="D1628" s="52" t="n"/>
      <c r="E1628" s="52" t="n"/>
      <c r="F1628" s="52" t="n"/>
      <c r="G1628" s="52" t="n"/>
      <c r="H1628" s="52" t="n"/>
      <c r="I1628" s="53" t="n"/>
      <c r="J1628" s="54">
        <f>IF(D1628="","",IFERROR(INDEX(CatTipo,MATCH(D1628,CatNome,0)),"?"))</f>
        <v/>
      </c>
      <c r="K1628" s="54">
        <f>IF(D1628="","",IFERROR(INDEX(CatGrupo,MATCH(D1628,CatNome,0)),"?"))</f>
        <v/>
      </c>
      <c r="L1628" s="55">
        <f>IF(J1628="Entrada",N(I1628),IF(J1628="Saída",-N(I1628),0))</f>
        <v/>
      </c>
      <c r="M1628" s="54">
        <f>IF(B1628="",0,IF(H1628="Previsto",IF(Visao="Realizado + previsto",1,0),1))</f>
        <v/>
      </c>
      <c r="N1628" s="54">
        <f>IF(OR(B1628="",H1628&lt;&gt;"Previsto"),"",IF(B1628&lt;TODAY(),"Atrasado",IF(B1628&lt;=TODAY()+7,"Vence em 7 dias","A vencer")))</f>
        <v/>
      </c>
    </row>
    <row r="1629">
      <c r="B1629" s="51" t="n"/>
      <c r="C1629" s="52" t="n"/>
      <c r="D1629" s="52" t="n"/>
      <c r="E1629" s="52" t="n"/>
      <c r="F1629" s="52" t="n"/>
      <c r="G1629" s="52" t="n"/>
      <c r="H1629" s="52" t="n"/>
      <c r="I1629" s="53" t="n"/>
      <c r="J1629" s="54">
        <f>IF(D1629="","",IFERROR(INDEX(CatTipo,MATCH(D1629,CatNome,0)),"?"))</f>
        <v/>
      </c>
      <c r="K1629" s="54">
        <f>IF(D1629="","",IFERROR(INDEX(CatGrupo,MATCH(D1629,CatNome,0)),"?"))</f>
        <v/>
      </c>
      <c r="L1629" s="55">
        <f>IF(J1629="Entrada",N(I1629),IF(J1629="Saída",-N(I1629),0))</f>
        <v/>
      </c>
      <c r="M1629" s="54">
        <f>IF(B1629="",0,IF(H1629="Previsto",IF(Visao="Realizado + previsto",1,0),1))</f>
        <v/>
      </c>
      <c r="N1629" s="54">
        <f>IF(OR(B1629="",H1629&lt;&gt;"Previsto"),"",IF(B1629&lt;TODAY(),"Atrasado",IF(B1629&lt;=TODAY()+7,"Vence em 7 dias","A vencer")))</f>
        <v/>
      </c>
    </row>
    <row r="1630">
      <c r="B1630" s="51" t="n"/>
      <c r="C1630" s="52" t="n"/>
      <c r="D1630" s="52" t="n"/>
      <c r="E1630" s="52" t="n"/>
      <c r="F1630" s="52" t="n"/>
      <c r="G1630" s="52" t="n"/>
      <c r="H1630" s="52" t="n"/>
      <c r="I1630" s="53" t="n"/>
      <c r="J1630" s="54">
        <f>IF(D1630="","",IFERROR(INDEX(CatTipo,MATCH(D1630,CatNome,0)),"?"))</f>
        <v/>
      </c>
      <c r="K1630" s="54">
        <f>IF(D1630="","",IFERROR(INDEX(CatGrupo,MATCH(D1630,CatNome,0)),"?"))</f>
        <v/>
      </c>
      <c r="L1630" s="55">
        <f>IF(J1630="Entrada",N(I1630),IF(J1630="Saída",-N(I1630),0))</f>
        <v/>
      </c>
      <c r="M1630" s="54">
        <f>IF(B1630="",0,IF(H1630="Previsto",IF(Visao="Realizado + previsto",1,0),1))</f>
        <v/>
      </c>
      <c r="N1630" s="54">
        <f>IF(OR(B1630="",H1630&lt;&gt;"Previsto"),"",IF(B1630&lt;TODAY(),"Atrasado",IF(B1630&lt;=TODAY()+7,"Vence em 7 dias","A vencer")))</f>
        <v/>
      </c>
    </row>
    <row r="1631">
      <c r="B1631" s="51" t="n"/>
      <c r="C1631" s="52" t="n"/>
      <c r="D1631" s="52" t="n"/>
      <c r="E1631" s="52" t="n"/>
      <c r="F1631" s="52" t="n"/>
      <c r="G1631" s="52" t="n"/>
      <c r="H1631" s="52" t="n"/>
      <c r="I1631" s="53" t="n"/>
      <c r="J1631" s="54">
        <f>IF(D1631="","",IFERROR(INDEX(CatTipo,MATCH(D1631,CatNome,0)),"?"))</f>
        <v/>
      </c>
      <c r="K1631" s="54">
        <f>IF(D1631="","",IFERROR(INDEX(CatGrupo,MATCH(D1631,CatNome,0)),"?"))</f>
        <v/>
      </c>
      <c r="L1631" s="55">
        <f>IF(J1631="Entrada",N(I1631),IF(J1631="Saída",-N(I1631),0))</f>
        <v/>
      </c>
      <c r="M1631" s="54">
        <f>IF(B1631="",0,IF(H1631="Previsto",IF(Visao="Realizado + previsto",1,0),1))</f>
        <v/>
      </c>
      <c r="N1631" s="54">
        <f>IF(OR(B1631="",H1631&lt;&gt;"Previsto"),"",IF(B1631&lt;TODAY(),"Atrasado",IF(B1631&lt;=TODAY()+7,"Vence em 7 dias","A vencer")))</f>
        <v/>
      </c>
    </row>
    <row r="1632">
      <c r="B1632" s="51" t="n"/>
      <c r="C1632" s="52" t="n"/>
      <c r="D1632" s="52" t="n"/>
      <c r="E1632" s="52" t="n"/>
      <c r="F1632" s="52" t="n"/>
      <c r="G1632" s="52" t="n"/>
      <c r="H1632" s="52" t="n"/>
      <c r="I1632" s="53" t="n"/>
      <c r="J1632" s="54">
        <f>IF(D1632="","",IFERROR(INDEX(CatTipo,MATCH(D1632,CatNome,0)),"?"))</f>
        <v/>
      </c>
      <c r="K1632" s="54">
        <f>IF(D1632="","",IFERROR(INDEX(CatGrupo,MATCH(D1632,CatNome,0)),"?"))</f>
        <v/>
      </c>
      <c r="L1632" s="55">
        <f>IF(J1632="Entrada",N(I1632),IF(J1632="Saída",-N(I1632),0))</f>
        <v/>
      </c>
      <c r="M1632" s="54">
        <f>IF(B1632="",0,IF(H1632="Previsto",IF(Visao="Realizado + previsto",1,0),1))</f>
        <v/>
      </c>
      <c r="N1632" s="54">
        <f>IF(OR(B1632="",H1632&lt;&gt;"Previsto"),"",IF(B1632&lt;TODAY(),"Atrasado",IF(B1632&lt;=TODAY()+7,"Vence em 7 dias","A vencer")))</f>
        <v/>
      </c>
    </row>
    <row r="1633">
      <c r="B1633" s="51" t="n"/>
      <c r="C1633" s="52" t="n"/>
      <c r="D1633" s="52" t="n"/>
      <c r="E1633" s="52" t="n"/>
      <c r="F1633" s="52" t="n"/>
      <c r="G1633" s="52" t="n"/>
      <c r="H1633" s="52" t="n"/>
      <c r="I1633" s="53" t="n"/>
      <c r="J1633" s="54">
        <f>IF(D1633="","",IFERROR(INDEX(CatTipo,MATCH(D1633,CatNome,0)),"?"))</f>
        <v/>
      </c>
      <c r="K1633" s="54">
        <f>IF(D1633="","",IFERROR(INDEX(CatGrupo,MATCH(D1633,CatNome,0)),"?"))</f>
        <v/>
      </c>
      <c r="L1633" s="55">
        <f>IF(J1633="Entrada",N(I1633),IF(J1633="Saída",-N(I1633),0))</f>
        <v/>
      </c>
      <c r="M1633" s="54">
        <f>IF(B1633="",0,IF(H1633="Previsto",IF(Visao="Realizado + previsto",1,0),1))</f>
        <v/>
      </c>
      <c r="N1633" s="54">
        <f>IF(OR(B1633="",H1633&lt;&gt;"Previsto"),"",IF(B1633&lt;TODAY(),"Atrasado",IF(B1633&lt;=TODAY()+7,"Vence em 7 dias","A vencer")))</f>
        <v/>
      </c>
    </row>
    <row r="1634">
      <c r="B1634" s="51" t="n"/>
      <c r="C1634" s="52" t="n"/>
      <c r="D1634" s="52" t="n"/>
      <c r="E1634" s="52" t="n"/>
      <c r="F1634" s="52" t="n"/>
      <c r="G1634" s="52" t="n"/>
      <c r="H1634" s="52" t="n"/>
      <c r="I1634" s="53" t="n"/>
      <c r="J1634" s="54">
        <f>IF(D1634="","",IFERROR(INDEX(CatTipo,MATCH(D1634,CatNome,0)),"?"))</f>
        <v/>
      </c>
      <c r="K1634" s="54">
        <f>IF(D1634="","",IFERROR(INDEX(CatGrupo,MATCH(D1634,CatNome,0)),"?"))</f>
        <v/>
      </c>
      <c r="L1634" s="55">
        <f>IF(J1634="Entrada",N(I1634),IF(J1634="Saída",-N(I1634),0))</f>
        <v/>
      </c>
      <c r="M1634" s="54">
        <f>IF(B1634="",0,IF(H1634="Previsto",IF(Visao="Realizado + previsto",1,0),1))</f>
        <v/>
      </c>
      <c r="N1634" s="54">
        <f>IF(OR(B1634="",H1634&lt;&gt;"Previsto"),"",IF(B1634&lt;TODAY(),"Atrasado",IF(B1634&lt;=TODAY()+7,"Vence em 7 dias","A vencer")))</f>
        <v/>
      </c>
    </row>
    <row r="1635">
      <c r="B1635" s="51" t="n"/>
      <c r="C1635" s="52" t="n"/>
      <c r="D1635" s="52" t="n"/>
      <c r="E1635" s="52" t="n"/>
      <c r="F1635" s="52" t="n"/>
      <c r="G1635" s="52" t="n"/>
      <c r="H1635" s="52" t="n"/>
      <c r="I1635" s="53" t="n"/>
      <c r="J1635" s="54">
        <f>IF(D1635="","",IFERROR(INDEX(CatTipo,MATCH(D1635,CatNome,0)),"?"))</f>
        <v/>
      </c>
      <c r="K1635" s="54">
        <f>IF(D1635="","",IFERROR(INDEX(CatGrupo,MATCH(D1635,CatNome,0)),"?"))</f>
        <v/>
      </c>
      <c r="L1635" s="55">
        <f>IF(J1635="Entrada",N(I1635),IF(J1635="Saída",-N(I1635),0))</f>
        <v/>
      </c>
      <c r="M1635" s="54">
        <f>IF(B1635="",0,IF(H1635="Previsto",IF(Visao="Realizado + previsto",1,0),1))</f>
        <v/>
      </c>
      <c r="N1635" s="54">
        <f>IF(OR(B1635="",H1635&lt;&gt;"Previsto"),"",IF(B1635&lt;TODAY(),"Atrasado",IF(B1635&lt;=TODAY()+7,"Vence em 7 dias","A vencer")))</f>
        <v/>
      </c>
    </row>
    <row r="1636">
      <c r="B1636" s="51" t="n"/>
      <c r="C1636" s="52" t="n"/>
      <c r="D1636" s="52" t="n"/>
      <c r="E1636" s="52" t="n"/>
      <c r="F1636" s="52" t="n"/>
      <c r="G1636" s="52" t="n"/>
      <c r="H1636" s="52" t="n"/>
      <c r="I1636" s="53" t="n"/>
      <c r="J1636" s="54">
        <f>IF(D1636="","",IFERROR(INDEX(CatTipo,MATCH(D1636,CatNome,0)),"?"))</f>
        <v/>
      </c>
      <c r="K1636" s="54">
        <f>IF(D1636="","",IFERROR(INDEX(CatGrupo,MATCH(D1636,CatNome,0)),"?"))</f>
        <v/>
      </c>
      <c r="L1636" s="55">
        <f>IF(J1636="Entrada",N(I1636),IF(J1636="Saída",-N(I1636),0))</f>
        <v/>
      </c>
      <c r="M1636" s="54">
        <f>IF(B1636="",0,IF(H1636="Previsto",IF(Visao="Realizado + previsto",1,0),1))</f>
        <v/>
      </c>
      <c r="N1636" s="54">
        <f>IF(OR(B1636="",H1636&lt;&gt;"Previsto"),"",IF(B1636&lt;TODAY(),"Atrasado",IF(B1636&lt;=TODAY()+7,"Vence em 7 dias","A vencer")))</f>
        <v/>
      </c>
    </row>
    <row r="1637">
      <c r="B1637" s="51" t="n"/>
      <c r="C1637" s="52" t="n"/>
      <c r="D1637" s="52" t="n"/>
      <c r="E1637" s="52" t="n"/>
      <c r="F1637" s="52" t="n"/>
      <c r="G1637" s="52" t="n"/>
      <c r="H1637" s="52" t="n"/>
      <c r="I1637" s="53" t="n"/>
      <c r="J1637" s="54">
        <f>IF(D1637="","",IFERROR(INDEX(CatTipo,MATCH(D1637,CatNome,0)),"?"))</f>
        <v/>
      </c>
      <c r="K1637" s="54">
        <f>IF(D1637="","",IFERROR(INDEX(CatGrupo,MATCH(D1637,CatNome,0)),"?"))</f>
        <v/>
      </c>
      <c r="L1637" s="55">
        <f>IF(J1637="Entrada",N(I1637),IF(J1637="Saída",-N(I1637),0))</f>
        <v/>
      </c>
      <c r="M1637" s="54">
        <f>IF(B1637="",0,IF(H1637="Previsto",IF(Visao="Realizado + previsto",1,0),1))</f>
        <v/>
      </c>
      <c r="N1637" s="54">
        <f>IF(OR(B1637="",H1637&lt;&gt;"Previsto"),"",IF(B1637&lt;TODAY(),"Atrasado",IF(B1637&lt;=TODAY()+7,"Vence em 7 dias","A vencer")))</f>
        <v/>
      </c>
    </row>
    <row r="1638">
      <c r="B1638" s="51" t="n"/>
      <c r="C1638" s="52" t="n"/>
      <c r="D1638" s="52" t="n"/>
      <c r="E1638" s="52" t="n"/>
      <c r="F1638" s="52" t="n"/>
      <c r="G1638" s="52" t="n"/>
      <c r="H1638" s="52" t="n"/>
      <c r="I1638" s="53" t="n"/>
      <c r="J1638" s="54">
        <f>IF(D1638="","",IFERROR(INDEX(CatTipo,MATCH(D1638,CatNome,0)),"?"))</f>
        <v/>
      </c>
      <c r="K1638" s="54">
        <f>IF(D1638="","",IFERROR(INDEX(CatGrupo,MATCH(D1638,CatNome,0)),"?"))</f>
        <v/>
      </c>
      <c r="L1638" s="55">
        <f>IF(J1638="Entrada",N(I1638),IF(J1638="Saída",-N(I1638),0))</f>
        <v/>
      </c>
      <c r="M1638" s="54">
        <f>IF(B1638="",0,IF(H1638="Previsto",IF(Visao="Realizado + previsto",1,0),1))</f>
        <v/>
      </c>
      <c r="N1638" s="54">
        <f>IF(OR(B1638="",H1638&lt;&gt;"Previsto"),"",IF(B1638&lt;TODAY(),"Atrasado",IF(B1638&lt;=TODAY()+7,"Vence em 7 dias","A vencer")))</f>
        <v/>
      </c>
    </row>
    <row r="1639">
      <c r="B1639" s="51" t="n"/>
      <c r="C1639" s="52" t="n"/>
      <c r="D1639" s="52" t="n"/>
      <c r="E1639" s="52" t="n"/>
      <c r="F1639" s="52" t="n"/>
      <c r="G1639" s="52" t="n"/>
      <c r="H1639" s="52" t="n"/>
      <c r="I1639" s="53" t="n"/>
      <c r="J1639" s="54">
        <f>IF(D1639="","",IFERROR(INDEX(CatTipo,MATCH(D1639,CatNome,0)),"?"))</f>
        <v/>
      </c>
      <c r="K1639" s="54">
        <f>IF(D1639="","",IFERROR(INDEX(CatGrupo,MATCH(D1639,CatNome,0)),"?"))</f>
        <v/>
      </c>
      <c r="L1639" s="55">
        <f>IF(J1639="Entrada",N(I1639),IF(J1639="Saída",-N(I1639),0))</f>
        <v/>
      </c>
      <c r="M1639" s="54">
        <f>IF(B1639="",0,IF(H1639="Previsto",IF(Visao="Realizado + previsto",1,0),1))</f>
        <v/>
      </c>
      <c r="N1639" s="54">
        <f>IF(OR(B1639="",H1639&lt;&gt;"Previsto"),"",IF(B1639&lt;TODAY(),"Atrasado",IF(B1639&lt;=TODAY()+7,"Vence em 7 dias","A vencer")))</f>
        <v/>
      </c>
    </row>
    <row r="1640">
      <c r="B1640" s="51" t="n"/>
      <c r="C1640" s="52" t="n"/>
      <c r="D1640" s="52" t="n"/>
      <c r="E1640" s="52" t="n"/>
      <c r="F1640" s="52" t="n"/>
      <c r="G1640" s="52" t="n"/>
      <c r="H1640" s="52" t="n"/>
      <c r="I1640" s="53" t="n"/>
      <c r="J1640" s="54">
        <f>IF(D1640="","",IFERROR(INDEX(CatTipo,MATCH(D1640,CatNome,0)),"?"))</f>
        <v/>
      </c>
      <c r="K1640" s="54">
        <f>IF(D1640="","",IFERROR(INDEX(CatGrupo,MATCH(D1640,CatNome,0)),"?"))</f>
        <v/>
      </c>
      <c r="L1640" s="55">
        <f>IF(J1640="Entrada",N(I1640),IF(J1640="Saída",-N(I1640),0))</f>
        <v/>
      </c>
      <c r="M1640" s="54">
        <f>IF(B1640="",0,IF(H1640="Previsto",IF(Visao="Realizado + previsto",1,0),1))</f>
        <v/>
      </c>
      <c r="N1640" s="54">
        <f>IF(OR(B1640="",H1640&lt;&gt;"Previsto"),"",IF(B1640&lt;TODAY(),"Atrasado",IF(B1640&lt;=TODAY()+7,"Vence em 7 dias","A vencer")))</f>
        <v/>
      </c>
    </row>
    <row r="1641">
      <c r="B1641" s="51" t="n"/>
      <c r="C1641" s="52" t="n"/>
      <c r="D1641" s="52" t="n"/>
      <c r="E1641" s="52" t="n"/>
      <c r="F1641" s="52" t="n"/>
      <c r="G1641" s="52" t="n"/>
      <c r="H1641" s="52" t="n"/>
      <c r="I1641" s="53" t="n"/>
      <c r="J1641" s="54">
        <f>IF(D1641="","",IFERROR(INDEX(CatTipo,MATCH(D1641,CatNome,0)),"?"))</f>
        <v/>
      </c>
      <c r="K1641" s="54">
        <f>IF(D1641="","",IFERROR(INDEX(CatGrupo,MATCH(D1641,CatNome,0)),"?"))</f>
        <v/>
      </c>
      <c r="L1641" s="55">
        <f>IF(J1641="Entrada",N(I1641),IF(J1641="Saída",-N(I1641),0))</f>
        <v/>
      </c>
      <c r="M1641" s="54">
        <f>IF(B1641="",0,IF(H1641="Previsto",IF(Visao="Realizado + previsto",1,0),1))</f>
        <v/>
      </c>
      <c r="N1641" s="54">
        <f>IF(OR(B1641="",H1641&lt;&gt;"Previsto"),"",IF(B1641&lt;TODAY(),"Atrasado",IF(B1641&lt;=TODAY()+7,"Vence em 7 dias","A vencer")))</f>
        <v/>
      </c>
    </row>
    <row r="1642">
      <c r="B1642" s="51" t="n"/>
      <c r="C1642" s="52" t="n"/>
      <c r="D1642" s="52" t="n"/>
      <c r="E1642" s="52" t="n"/>
      <c r="F1642" s="52" t="n"/>
      <c r="G1642" s="52" t="n"/>
      <c r="H1642" s="52" t="n"/>
      <c r="I1642" s="53" t="n"/>
      <c r="J1642" s="54">
        <f>IF(D1642="","",IFERROR(INDEX(CatTipo,MATCH(D1642,CatNome,0)),"?"))</f>
        <v/>
      </c>
      <c r="K1642" s="54">
        <f>IF(D1642="","",IFERROR(INDEX(CatGrupo,MATCH(D1642,CatNome,0)),"?"))</f>
        <v/>
      </c>
      <c r="L1642" s="55">
        <f>IF(J1642="Entrada",N(I1642),IF(J1642="Saída",-N(I1642),0))</f>
        <v/>
      </c>
      <c r="M1642" s="54">
        <f>IF(B1642="",0,IF(H1642="Previsto",IF(Visao="Realizado + previsto",1,0),1))</f>
        <v/>
      </c>
      <c r="N1642" s="54">
        <f>IF(OR(B1642="",H1642&lt;&gt;"Previsto"),"",IF(B1642&lt;TODAY(),"Atrasado",IF(B1642&lt;=TODAY()+7,"Vence em 7 dias","A vencer")))</f>
        <v/>
      </c>
    </row>
    <row r="1643">
      <c r="B1643" s="51" t="n"/>
      <c r="C1643" s="52" t="n"/>
      <c r="D1643" s="52" t="n"/>
      <c r="E1643" s="52" t="n"/>
      <c r="F1643" s="52" t="n"/>
      <c r="G1643" s="52" t="n"/>
      <c r="H1643" s="52" t="n"/>
      <c r="I1643" s="53" t="n"/>
      <c r="J1643" s="54">
        <f>IF(D1643="","",IFERROR(INDEX(CatTipo,MATCH(D1643,CatNome,0)),"?"))</f>
        <v/>
      </c>
      <c r="K1643" s="54">
        <f>IF(D1643="","",IFERROR(INDEX(CatGrupo,MATCH(D1643,CatNome,0)),"?"))</f>
        <v/>
      </c>
      <c r="L1643" s="55">
        <f>IF(J1643="Entrada",N(I1643),IF(J1643="Saída",-N(I1643),0))</f>
        <v/>
      </c>
      <c r="M1643" s="54">
        <f>IF(B1643="",0,IF(H1643="Previsto",IF(Visao="Realizado + previsto",1,0),1))</f>
        <v/>
      </c>
      <c r="N1643" s="54">
        <f>IF(OR(B1643="",H1643&lt;&gt;"Previsto"),"",IF(B1643&lt;TODAY(),"Atrasado",IF(B1643&lt;=TODAY()+7,"Vence em 7 dias","A vencer")))</f>
        <v/>
      </c>
    </row>
    <row r="1644">
      <c r="B1644" s="51" t="n"/>
      <c r="C1644" s="52" t="n"/>
      <c r="D1644" s="52" t="n"/>
      <c r="E1644" s="52" t="n"/>
      <c r="F1644" s="52" t="n"/>
      <c r="G1644" s="52" t="n"/>
      <c r="H1644" s="52" t="n"/>
      <c r="I1644" s="53" t="n"/>
      <c r="J1644" s="54">
        <f>IF(D1644="","",IFERROR(INDEX(CatTipo,MATCH(D1644,CatNome,0)),"?"))</f>
        <v/>
      </c>
      <c r="K1644" s="54">
        <f>IF(D1644="","",IFERROR(INDEX(CatGrupo,MATCH(D1644,CatNome,0)),"?"))</f>
        <v/>
      </c>
      <c r="L1644" s="55">
        <f>IF(J1644="Entrada",N(I1644),IF(J1644="Saída",-N(I1644),0))</f>
        <v/>
      </c>
      <c r="M1644" s="54">
        <f>IF(B1644="",0,IF(H1644="Previsto",IF(Visao="Realizado + previsto",1,0),1))</f>
        <v/>
      </c>
      <c r="N1644" s="54">
        <f>IF(OR(B1644="",H1644&lt;&gt;"Previsto"),"",IF(B1644&lt;TODAY(),"Atrasado",IF(B1644&lt;=TODAY()+7,"Vence em 7 dias","A vencer")))</f>
        <v/>
      </c>
    </row>
    <row r="1645">
      <c r="B1645" s="51" t="n"/>
      <c r="C1645" s="52" t="n"/>
      <c r="D1645" s="52" t="n"/>
      <c r="E1645" s="52" t="n"/>
      <c r="F1645" s="52" t="n"/>
      <c r="G1645" s="52" t="n"/>
      <c r="H1645" s="52" t="n"/>
      <c r="I1645" s="53" t="n"/>
      <c r="J1645" s="54">
        <f>IF(D1645="","",IFERROR(INDEX(CatTipo,MATCH(D1645,CatNome,0)),"?"))</f>
        <v/>
      </c>
      <c r="K1645" s="54">
        <f>IF(D1645="","",IFERROR(INDEX(CatGrupo,MATCH(D1645,CatNome,0)),"?"))</f>
        <v/>
      </c>
      <c r="L1645" s="55">
        <f>IF(J1645="Entrada",N(I1645),IF(J1645="Saída",-N(I1645),0))</f>
        <v/>
      </c>
      <c r="M1645" s="54">
        <f>IF(B1645="",0,IF(H1645="Previsto",IF(Visao="Realizado + previsto",1,0),1))</f>
        <v/>
      </c>
      <c r="N1645" s="54">
        <f>IF(OR(B1645="",H1645&lt;&gt;"Previsto"),"",IF(B1645&lt;TODAY(),"Atrasado",IF(B1645&lt;=TODAY()+7,"Vence em 7 dias","A vencer")))</f>
        <v/>
      </c>
    </row>
    <row r="1646">
      <c r="B1646" s="51" t="n"/>
      <c r="C1646" s="52" t="n"/>
      <c r="D1646" s="52" t="n"/>
      <c r="E1646" s="52" t="n"/>
      <c r="F1646" s="52" t="n"/>
      <c r="G1646" s="52" t="n"/>
      <c r="H1646" s="52" t="n"/>
      <c r="I1646" s="53" t="n"/>
      <c r="J1646" s="54">
        <f>IF(D1646="","",IFERROR(INDEX(CatTipo,MATCH(D1646,CatNome,0)),"?"))</f>
        <v/>
      </c>
      <c r="K1646" s="54">
        <f>IF(D1646="","",IFERROR(INDEX(CatGrupo,MATCH(D1646,CatNome,0)),"?"))</f>
        <v/>
      </c>
      <c r="L1646" s="55">
        <f>IF(J1646="Entrada",N(I1646),IF(J1646="Saída",-N(I1646),0))</f>
        <v/>
      </c>
      <c r="M1646" s="54">
        <f>IF(B1646="",0,IF(H1646="Previsto",IF(Visao="Realizado + previsto",1,0),1))</f>
        <v/>
      </c>
      <c r="N1646" s="54">
        <f>IF(OR(B1646="",H1646&lt;&gt;"Previsto"),"",IF(B1646&lt;TODAY(),"Atrasado",IF(B1646&lt;=TODAY()+7,"Vence em 7 dias","A vencer")))</f>
        <v/>
      </c>
    </row>
    <row r="1647">
      <c r="B1647" s="51" t="n"/>
      <c r="C1647" s="52" t="n"/>
      <c r="D1647" s="52" t="n"/>
      <c r="E1647" s="52" t="n"/>
      <c r="F1647" s="52" t="n"/>
      <c r="G1647" s="52" t="n"/>
      <c r="H1647" s="52" t="n"/>
      <c r="I1647" s="53" t="n"/>
      <c r="J1647" s="54">
        <f>IF(D1647="","",IFERROR(INDEX(CatTipo,MATCH(D1647,CatNome,0)),"?"))</f>
        <v/>
      </c>
      <c r="K1647" s="54">
        <f>IF(D1647="","",IFERROR(INDEX(CatGrupo,MATCH(D1647,CatNome,0)),"?"))</f>
        <v/>
      </c>
      <c r="L1647" s="55">
        <f>IF(J1647="Entrada",N(I1647),IF(J1647="Saída",-N(I1647),0))</f>
        <v/>
      </c>
      <c r="M1647" s="54">
        <f>IF(B1647="",0,IF(H1647="Previsto",IF(Visao="Realizado + previsto",1,0),1))</f>
        <v/>
      </c>
      <c r="N1647" s="54">
        <f>IF(OR(B1647="",H1647&lt;&gt;"Previsto"),"",IF(B1647&lt;TODAY(),"Atrasado",IF(B1647&lt;=TODAY()+7,"Vence em 7 dias","A vencer")))</f>
        <v/>
      </c>
    </row>
    <row r="1648">
      <c r="B1648" s="51" t="n"/>
      <c r="C1648" s="52" t="n"/>
      <c r="D1648" s="52" t="n"/>
      <c r="E1648" s="52" t="n"/>
      <c r="F1648" s="52" t="n"/>
      <c r="G1648" s="52" t="n"/>
      <c r="H1648" s="52" t="n"/>
      <c r="I1648" s="53" t="n"/>
      <c r="J1648" s="54">
        <f>IF(D1648="","",IFERROR(INDEX(CatTipo,MATCH(D1648,CatNome,0)),"?"))</f>
        <v/>
      </c>
      <c r="K1648" s="54">
        <f>IF(D1648="","",IFERROR(INDEX(CatGrupo,MATCH(D1648,CatNome,0)),"?"))</f>
        <v/>
      </c>
      <c r="L1648" s="55">
        <f>IF(J1648="Entrada",N(I1648),IF(J1648="Saída",-N(I1648),0))</f>
        <v/>
      </c>
      <c r="M1648" s="54">
        <f>IF(B1648="",0,IF(H1648="Previsto",IF(Visao="Realizado + previsto",1,0),1))</f>
        <v/>
      </c>
      <c r="N1648" s="54">
        <f>IF(OR(B1648="",H1648&lt;&gt;"Previsto"),"",IF(B1648&lt;TODAY(),"Atrasado",IF(B1648&lt;=TODAY()+7,"Vence em 7 dias","A vencer")))</f>
        <v/>
      </c>
    </row>
    <row r="1649">
      <c r="B1649" s="51" t="n"/>
      <c r="C1649" s="52" t="n"/>
      <c r="D1649" s="52" t="n"/>
      <c r="E1649" s="52" t="n"/>
      <c r="F1649" s="52" t="n"/>
      <c r="G1649" s="52" t="n"/>
      <c r="H1649" s="52" t="n"/>
      <c r="I1649" s="53" t="n"/>
      <c r="J1649" s="54">
        <f>IF(D1649="","",IFERROR(INDEX(CatTipo,MATCH(D1649,CatNome,0)),"?"))</f>
        <v/>
      </c>
      <c r="K1649" s="54">
        <f>IF(D1649="","",IFERROR(INDEX(CatGrupo,MATCH(D1649,CatNome,0)),"?"))</f>
        <v/>
      </c>
      <c r="L1649" s="55">
        <f>IF(J1649="Entrada",N(I1649),IF(J1649="Saída",-N(I1649),0))</f>
        <v/>
      </c>
      <c r="M1649" s="54">
        <f>IF(B1649="",0,IF(H1649="Previsto",IF(Visao="Realizado + previsto",1,0),1))</f>
        <v/>
      </c>
      <c r="N1649" s="54">
        <f>IF(OR(B1649="",H1649&lt;&gt;"Previsto"),"",IF(B1649&lt;TODAY(),"Atrasado",IF(B1649&lt;=TODAY()+7,"Vence em 7 dias","A vencer")))</f>
        <v/>
      </c>
    </row>
    <row r="1650">
      <c r="B1650" s="51" t="n"/>
      <c r="C1650" s="52" t="n"/>
      <c r="D1650" s="52" t="n"/>
      <c r="E1650" s="52" t="n"/>
      <c r="F1650" s="52" t="n"/>
      <c r="G1650" s="52" t="n"/>
      <c r="H1650" s="52" t="n"/>
      <c r="I1650" s="53" t="n"/>
      <c r="J1650" s="54">
        <f>IF(D1650="","",IFERROR(INDEX(CatTipo,MATCH(D1650,CatNome,0)),"?"))</f>
        <v/>
      </c>
      <c r="K1650" s="54">
        <f>IF(D1650="","",IFERROR(INDEX(CatGrupo,MATCH(D1650,CatNome,0)),"?"))</f>
        <v/>
      </c>
      <c r="L1650" s="55">
        <f>IF(J1650="Entrada",N(I1650),IF(J1650="Saída",-N(I1650),0))</f>
        <v/>
      </c>
      <c r="M1650" s="54">
        <f>IF(B1650="",0,IF(H1650="Previsto",IF(Visao="Realizado + previsto",1,0),1))</f>
        <v/>
      </c>
      <c r="N1650" s="54">
        <f>IF(OR(B1650="",H1650&lt;&gt;"Previsto"),"",IF(B1650&lt;TODAY(),"Atrasado",IF(B1650&lt;=TODAY()+7,"Vence em 7 dias","A vencer")))</f>
        <v/>
      </c>
    </row>
    <row r="1651">
      <c r="B1651" s="51" t="n"/>
      <c r="C1651" s="52" t="n"/>
      <c r="D1651" s="52" t="n"/>
      <c r="E1651" s="52" t="n"/>
      <c r="F1651" s="52" t="n"/>
      <c r="G1651" s="52" t="n"/>
      <c r="H1651" s="52" t="n"/>
      <c r="I1651" s="53" t="n"/>
      <c r="J1651" s="54">
        <f>IF(D1651="","",IFERROR(INDEX(CatTipo,MATCH(D1651,CatNome,0)),"?"))</f>
        <v/>
      </c>
      <c r="K1651" s="54">
        <f>IF(D1651="","",IFERROR(INDEX(CatGrupo,MATCH(D1651,CatNome,0)),"?"))</f>
        <v/>
      </c>
      <c r="L1651" s="55">
        <f>IF(J1651="Entrada",N(I1651),IF(J1651="Saída",-N(I1651),0))</f>
        <v/>
      </c>
      <c r="M1651" s="54">
        <f>IF(B1651="",0,IF(H1651="Previsto",IF(Visao="Realizado + previsto",1,0),1))</f>
        <v/>
      </c>
      <c r="N1651" s="54">
        <f>IF(OR(B1651="",H1651&lt;&gt;"Previsto"),"",IF(B1651&lt;TODAY(),"Atrasado",IF(B1651&lt;=TODAY()+7,"Vence em 7 dias","A vencer")))</f>
        <v/>
      </c>
    </row>
    <row r="1652">
      <c r="B1652" s="51" t="n"/>
      <c r="C1652" s="52" t="n"/>
      <c r="D1652" s="52" t="n"/>
      <c r="E1652" s="52" t="n"/>
      <c r="F1652" s="52" t="n"/>
      <c r="G1652" s="52" t="n"/>
      <c r="H1652" s="52" t="n"/>
      <c r="I1652" s="53" t="n"/>
      <c r="J1652" s="54">
        <f>IF(D1652="","",IFERROR(INDEX(CatTipo,MATCH(D1652,CatNome,0)),"?"))</f>
        <v/>
      </c>
      <c r="K1652" s="54">
        <f>IF(D1652="","",IFERROR(INDEX(CatGrupo,MATCH(D1652,CatNome,0)),"?"))</f>
        <v/>
      </c>
      <c r="L1652" s="55">
        <f>IF(J1652="Entrada",N(I1652),IF(J1652="Saída",-N(I1652),0))</f>
        <v/>
      </c>
      <c r="M1652" s="54">
        <f>IF(B1652="",0,IF(H1652="Previsto",IF(Visao="Realizado + previsto",1,0),1))</f>
        <v/>
      </c>
      <c r="N1652" s="54">
        <f>IF(OR(B1652="",H1652&lt;&gt;"Previsto"),"",IF(B1652&lt;TODAY(),"Atrasado",IF(B1652&lt;=TODAY()+7,"Vence em 7 dias","A vencer")))</f>
        <v/>
      </c>
    </row>
    <row r="1653">
      <c r="B1653" s="51" t="n"/>
      <c r="C1653" s="52" t="n"/>
      <c r="D1653" s="52" t="n"/>
      <c r="E1653" s="52" t="n"/>
      <c r="F1653" s="52" t="n"/>
      <c r="G1653" s="52" t="n"/>
      <c r="H1653" s="52" t="n"/>
      <c r="I1653" s="53" t="n"/>
      <c r="J1653" s="54">
        <f>IF(D1653="","",IFERROR(INDEX(CatTipo,MATCH(D1653,CatNome,0)),"?"))</f>
        <v/>
      </c>
      <c r="K1653" s="54">
        <f>IF(D1653="","",IFERROR(INDEX(CatGrupo,MATCH(D1653,CatNome,0)),"?"))</f>
        <v/>
      </c>
      <c r="L1653" s="55">
        <f>IF(J1653="Entrada",N(I1653),IF(J1653="Saída",-N(I1653),0))</f>
        <v/>
      </c>
      <c r="M1653" s="54">
        <f>IF(B1653="",0,IF(H1653="Previsto",IF(Visao="Realizado + previsto",1,0),1))</f>
        <v/>
      </c>
      <c r="N1653" s="54">
        <f>IF(OR(B1653="",H1653&lt;&gt;"Previsto"),"",IF(B1653&lt;TODAY(),"Atrasado",IF(B1653&lt;=TODAY()+7,"Vence em 7 dias","A vencer")))</f>
        <v/>
      </c>
    </row>
    <row r="1654">
      <c r="B1654" s="51" t="n"/>
      <c r="C1654" s="52" t="n"/>
      <c r="D1654" s="52" t="n"/>
      <c r="E1654" s="52" t="n"/>
      <c r="F1654" s="52" t="n"/>
      <c r="G1654" s="52" t="n"/>
      <c r="H1654" s="52" t="n"/>
      <c r="I1654" s="53" t="n"/>
      <c r="J1654" s="54">
        <f>IF(D1654="","",IFERROR(INDEX(CatTipo,MATCH(D1654,CatNome,0)),"?"))</f>
        <v/>
      </c>
      <c r="K1654" s="54">
        <f>IF(D1654="","",IFERROR(INDEX(CatGrupo,MATCH(D1654,CatNome,0)),"?"))</f>
        <v/>
      </c>
      <c r="L1654" s="55">
        <f>IF(J1654="Entrada",N(I1654),IF(J1654="Saída",-N(I1654),0))</f>
        <v/>
      </c>
      <c r="M1654" s="54">
        <f>IF(B1654="",0,IF(H1654="Previsto",IF(Visao="Realizado + previsto",1,0),1))</f>
        <v/>
      </c>
      <c r="N1654" s="54">
        <f>IF(OR(B1654="",H1654&lt;&gt;"Previsto"),"",IF(B1654&lt;TODAY(),"Atrasado",IF(B1654&lt;=TODAY()+7,"Vence em 7 dias","A vencer")))</f>
        <v/>
      </c>
    </row>
    <row r="1655">
      <c r="B1655" s="51" t="n"/>
      <c r="C1655" s="52" t="n"/>
      <c r="D1655" s="52" t="n"/>
      <c r="E1655" s="52" t="n"/>
      <c r="F1655" s="52" t="n"/>
      <c r="G1655" s="52" t="n"/>
      <c r="H1655" s="52" t="n"/>
      <c r="I1655" s="53" t="n"/>
      <c r="J1655" s="54">
        <f>IF(D1655="","",IFERROR(INDEX(CatTipo,MATCH(D1655,CatNome,0)),"?"))</f>
        <v/>
      </c>
      <c r="K1655" s="54">
        <f>IF(D1655="","",IFERROR(INDEX(CatGrupo,MATCH(D1655,CatNome,0)),"?"))</f>
        <v/>
      </c>
      <c r="L1655" s="55">
        <f>IF(J1655="Entrada",N(I1655),IF(J1655="Saída",-N(I1655),0))</f>
        <v/>
      </c>
      <c r="M1655" s="54">
        <f>IF(B1655="",0,IF(H1655="Previsto",IF(Visao="Realizado + previsto",1,0),1))</f>
        <v/>
      </c>
      <c r="N1655" s="54">
        <f>IF(OR(B1655="",H1655&lt;&gt;"Previsto"),"",IF(B1655&lt;TODAY(),"Atrasado",IF(B1655&lt;=TODAY()+7,"Vence em 7 dias","A vencer")))</f>
        <v/>
      </c>
    </row>
    <row r="1656">
      <c r="B1656" s="51" t="n"/>
      <c r="C1656" s="52" t="n"/>
      <c r="D1656" s="52" t="n"/>
      <c r="E1656" s="52" t="n"/>
      <c r="F1656" s="52" t="n"/>
      <c r="G1656" s="52" t="n"/>
      <c r="H1656" s="52" t="n"/>
      <c r="I1656" s="53" t="n"/>
      <c r="J1656" s="54">
        <f>IF(D1656="","",IFERROR(INDEX(CatTipo,MATCH(D1656,CatNome,0)),"?"))</f>
        <v/>
      </c>
      <c r="K1656" s="54">
        <f>IF(D1656="","",IFERROR(INDEX(CatGrupo,MATCH(D1656,CatNome,0)),"?"))</f>
        <v/>
      </c>
      <c r="L1656" s="55">
        <f>IF(J1656="Entrada",N(I1656),IF(J1656="Saída",-N(I1656),0))</f>
        <v/>
      </c>
      <c r="M1656" s="54">
        <f>IF(B1656="",0,IF(H1656="Previsto",IF(Visao="Realizado + previsto",1,0),1))</f>
        <v/>
      </c>
      <c r="N1656" s="54">
        <f>IF(OR(B1656="",H1656&lt;&gt;"Previsto"),"",IF(B1656&lt;TODAY(),"Atrasado",IF(B1656&lt;=TODAY()+7,"Vence em 7 dias","A vencer")))</f>
        <v/>
      </c>
    </row>
    <row r="1657">
      <c r="B1657" s="51" t="n"/>
      <c r="C1657" s="52" t="n"/>
      <c r="D1657" s="52" t="n"/>
      <c r="E1657" s="52" t="n"/>
      <c r="F1657" s="52" t="n"/>
      <c r="G1657" s="52" t="n"/>
      <c r="H1657" s="52" t="n"/>
      <c r="I1657" s="53" t="n"/>
      <c r="J1657" s="54">
        <f>IF(D1657="","",IFERROR(INDEX(CatTipo,MATCH(D1657,CatNome,0)),"?"))</f>
        <v/>
      </c>
      <c r="K1657" s="54">
        <f>IF(D1657="","",IFERROR(INDEX(CatGrupo,MATCH(D1657,CatNome,0)),"?"))</f>
        <v/>
      </c>
      <c r="L1657" s="55">
        <f>IF(J1657="Entrada",N(I1657),IF(J1657="Saída",-N(I1657),0))</f>
        <v/>
      </c>
      <c r="M1657" s="54">
        <f>IF(B1657="",0,IF(H1657="Previsto",IF(Visao="Realizado + previsto",1,0),1))</f>
        <v/>
      </c>
      <c r="N1657" s="54">
        <f>IF(OR(B1657="",H1657&lt;&gt;"Previsto"),"",IF(B1657&lt;TODAY(),"Atrasado",IF(B1657&lt;=TODAY()+7,"Vence em 7 dias","A vencer")))</f>
        <v/>
      </c>
    </row>
    <row r="1658">
      <c r="B1658" s="51" t="n"/>
      <c r="C1658" s="52" t="n"/>
      <c r="D1658" s="52" t="n"/>
      <c r="E1658" s="52" t="n"/>
      <c r="F1658" s="52" t="n"/>
      <c r="G1658" s="52" t="n"/>
      <c r="H1658" s="52" t="n"/>
      <c r="I1658" s="53" t="n"/>
      <c r="J1658" s="54">
        <f>IF(D1658="","",IFERROR(INDEX(CatTipo,MATCH(D1658,CatNome,0)),"?"))</f>
        <v/>
      </c>
      <c r="K1658" s="54">
        <f>IF(D1658="","",IFERROR(INDEX(CatGrupo,MATCH(D1658,CatNome,0)),"?"))</f>
        <v/>
      </c>
      <c r="L1658" s="55">
        <f>IF(J1658="Entrada",N(I1658),IF(J1658="Saída",-N(I1658),0))</f>
        <v/>
      </c>
      <c r="M1658" s="54">
        <f>IF(B1658="",0,IF(H1658="Previsto",IF(Visao="Realizado + previsto",1,0),1))</f>
        <v/>
      </c>
      <c r="N1658" s="54">
        <f>IF(OR(B1658="",H1658&lt;&gt;"Previsto"),"",IF(B1658&lt;TODAY(),"Atrasado",IF(B1658&lt;=TODAY()+7,"Vence em 7 dias","A vencer")))</f>
        <v/>
      </c>
    </row>
    <row r="1659">
      <c r="B1659" s="51" t="n"/>
      <c r="C1659" s="52" t="n"/>
      <c r="D1659" s="52" t="n"/>
      <c r="E1659" s="52" t="n"/>
      <c r="F1659" s="52" t="n"/>
      <c r="G1659" s="52" t="n"/>
      <c r="H1659" s="52" t="n"/>
      <c r="I1659" s="53" t="n"/>
      <c r="J1659" s="54">
        <f>IF(D1659="","",IFERROR(INDEX(CatTipo,MATCH(D1659,CatNome,0)),"?"))</f>
        <v/>
      </c>
      <c r="K1659" s="54">
        <f>IF(D1659="","",IFERROR(INDEX(CatGrupo,MATCH(D1659,CatNome,0)),"?"))</f>
        <v/>
      </c>
      <c r="L1659" s="55">
        <f>IF(J1659="Entrada",N(I1659),IF(J1659="Saída",-N(I1659),0))</f>
        <v/>
      </c>
      <c r="M1659" s="54">
        <f>IF(B1659="",0,IF(H1659="Previsto",IF(Visao="Realizado + previsto",1,0),1))</f>
        <v/>
      </c>
      <c r="N1659" s="54">
        <f>IF(OR(B1659="",H1659&lt;&gt;"Previsto"),"",IF(B1659&lt;TODAY(),"Atrasado",IF(B1659&lt;=TODAY()+7,"Vence em 7 dias","A vencer")))</f>
        <v/>
      </c>
    </row>
    <row r="1660">
      <c r="B1660" s="51" t="n"/>
      <c r="C1660" s="52" t="n"/>
      <c r="D1660" s="52" t="n"/>
      <c r="E1660" s="52" t="n"/>
      <c r="F1660" s="52" t="n"/>
      <c r="G1660" s="52" t="n"/>
      <c r="H1660" s="52" t="n"/>
      <c r="I1660" s="53" t="n"/>
      <c r="J1660" s="54">
        <f>IF(D1660="","",IFERROR(INDEX(CatTipo,MATCH(D1660,CatNome,0)),"?"))</f>
        <v/>
      </c>
      <c r="K1660" s="54">
        <f>IF(D1660="","",IFERROR(INDEX(CatGrupo,MATCH(D1660,CatNome,0)),"?"))</f>
        <v/>
      </c>
      <c r="L1660" s="55">
        <f>IF(J1660="Entrada",N(I1660),IF(J1660="Saída",-N(I1660),0))</f>
        <v/>
      </c>
      <c r="M1660" s="54">
        <f>IF(B1660="",0,IF(H1660="Previsto",IF(Visao="Realizado + previsto",1,0),1))</f>
        <v/>
      </c>
      <c r="N1660" s="54">
        <f>IF(OR(B1660="",H1660&lt;&gt;"Previsto"),"",IF(B1660&lt;TODAY(),"Atrasado",IF(B1660&lt;=TODAY()+7,"Vence em 7 dias","A vencer")))</f>
        <v/>
      </c>
    </row>
    <row r="1661">
      <c r="B1661" s="51" t="n"/>
      <c r="C1661" s="52" t="n"/>
      <c r="D1661" s="52" t="n"/>
      <c r="E1661" s="52" t="n"/>
      <c r="F1661" s="52" t="n"/>
      <c r="G1661" s="52" t="n"/>
      <c r="H1661" s="52" t="n"/>
      <c r="I1661" s="53" t="n"/>
      <c r="J1661" s="54">
        <f>IF(D1661="","",IFERROR(INDEX(CatTipo,MATCH(D1661,CatNome,0)),"?"))</f>
        <v/>
      </c>
      <c r="K1661" s="54">
        <f>IF(D1661="","",IFERROR(INDEX(CatGrupo,MATCH(D1661,CatNome,0)),"?"))</f>
        <v/>
      </c>
      <c r="L1661" s="55">
        <f>IF(J1661="Entrada",N(I1661),IF(J1661="Saída",-N(I1661),0))</f>
        <v/>
      </c>
      <c r="M1661" s="54">
        <f>IF(B1661="",0,IF(H1661="Previsto",IF(Visao="Realizado + previsto",1,0),1))</f>
        <v/>
      </c>
      <c r="N1661" s="54">
        <f>IF(OR(B1661="",H1661&lt;&gt;"Previsto"),"",IF(B1661&lt;TODAY(),"Atrasado",IF(B1661&lt;=TODAY()+7,"Vence em 7 dias","A vencer")))</f>
        <v/>
      </c>
    </row>
    <row r="1662">
      <c r="B1662" s="51" t="n"/>
      <c r="C1662" s="52" t="n"/>
      <c r="D1662" s="52" t="n"/>
      <c r="E1662" s="52" t="n"/>
      <c r="F1662" s="52" t="n"/>
      <c r="G1662" s="52" t="n"/>
      <c r="H1662" s="52" t="n"/>
      <c r="I1662" s="53" t="n"/>
      <c r="J1662" s="54">
        <f>IF(D1662="","",IFERROR(INDEX(CatTipo,MATCH(D1662,CatNome,0)),"?"))</f>
        <v/>
      </c>
      <c r="K1662" s="54">
        <f>IF(D1662="","",IFERROR(INDEX(CatGrupo,MATCH(D1662,CatNome,0)),"?"))</f>
        <v/>
      </c>
      <c r="L1662" s="55">
        <f>IF(J1662="Entrada",N(I1662),IF(J1662="Saída",-N(I1662),0))</f>
        <v/>
      </c>
      <c r="M1662" s="54">
        <f>IF(B1662="",0,IF(H1662="Previsto",IF(Visao="Realizado + previsto",1,0),1))</f>
        <v/>
      </c>
      <c r="N1662" s="54">
        <f>IF(OR(B1662="",H1662&lt;&gt;"Previsto"),"",IF(B1662&lt;TODAY(),"Atrasado",IF(B1662&lt;=TODAY()+7,"Vence em 7 dias","A vencer")))</f>
        <v/>
      </c>
    </row>
    <row r="1663">
      <c r="B1663" s="51" t="n"/>
      <c r="C1663" s="52" t="n"/>
      <c r="D1663" s="52" t="n"/>
      <c r="E1663" s="52" t="n"/>
      <c r="F1663" s="52" t="n"/>
      <c r="G1663" s="52" t="n"/>
      <c r="H1663" s="52" t="n"/>
      <c r="I1663" s="53" t="n"/>
      <c r="J1663" s="54">
        <f>IF(D1663="","",IFERROR(INDEX(CatTipo,MATCH(D1663,CatNome,0)),"?"))</f>
        <v/>
      </c>
      <c r="K1663" s="54">
        <f>IF(D1663="","",IFERROR(INDEX(CatGrupo,MATCH(D1663,CatNome,0)),"?"))</f>
        <v/>
      </c>
      <c r="L1663" s="55">
        <f>IF(J1663="Entrada",N(I1663),IF(J1663="Saída",-N(I1663),0))</f>
        <v/>
      </c>
      <c r="M1663" s="54">
        <f>IF(B1663="",0,IF(H1663="Previsto",IF(Visao="Realizado + previsto",1,0),1))</f>
        <v/>
      </c>
      <c r="N1663" s="54">
        <f>IF(OR(B1663="",H1663&lt;&gt;"Previsto"),"",IF(B1663&lt;TODAY(),"Atrasado",IF(B1663&lt;=TODAY()+7,"Vence em 7 dias","A vencer")))</f>
        <v/>
      </c>
    </row>
    <row r="1664">
      <c r="B1664" s="51" t="n"/>
      <c r="C1664" s="52" t="n"/>
      <c r="D1664" s="52" t="n"/>
      <c r="E1664" s="52" t="n"/>
      <c r="F1664" s="52" t="n"/>
      <c r="G1664" s="52" t="n"/>
      <c r="H1664" s="52" t="n"/>
      <c r="I1664" s="53" t="n"/>
      <c r="J1664" s="54">
        <f>IF(D1664="","",IFERROR(INDEX(CatTipo,MATCH(D1664,CatNome,0)),"?"))</f>
        <v/>
      </c>
      <c r="K1664" s="54">
        <f>IF(D1664="","",IFERROR(INDEX(CatGrupo,MATCH(D1664,CatNome,0)),"?"))</f>
        <v/>
      </c>
      <c r="L1664" s="55">
        <f>IF(J1664="Entrada",N(I1664),IF(J1664="Saída",-N(I1664),0))</f>
        <v/>
      </c>
      <c r="M1664" s="54">
        <f>IF(B1664="",0,IF(H1664="Previsto",IF(Visao="Realizado + previsto",1,0),1))</f>
        <v/>
      </c>
      <c r="N1664" s="54">
        <f>IF(OR(B1664="",H1664&lt;&gt;"Previsto"),"",IF(B1664&lt;TODAY(),"Atrasado",IF(B1664&lt;=TODAY()+7,"Vence em 7 dias","A vencer")))</f>
        <v/>
      </c>
    </row>
    <row r="1665">
      <c r="B1665" s="51" t="n"/>
      <c r="C1665" s="52" t="n"/>
      <c r="D1665" s="52" t="n"/>
      <c r="E1665" s="52" t="n"/>
      <c r="F1665" s="52" t="n"/>
      <c r="G1665" s="52" t="n"/>
      <c r="H1665" s="52" t="n"/>
      <c r="I1665" s="53" t="n"/>
      <c r="J1665" s="54">
        <f>IF(D1665="","",IFERROR(INDEX(CatTipo,MATCH(D1665,CatNome,0)),"?"))</f>
        <v/>
      </c>
      <c r="K1665" s="54">
        <f>IF(D1665="","",IFERROR(INDEX(CatGrupo,MATCH(D1665,CatNome,0)),"?"))</f>
        <v/>
      </c>
      <c r="L1665" s="55">
        <f>IF(J1665="Entrada",N(I1665),IF(J1665="Saída",-N(I1665),0))</f>
        <v/>
      </c>
      <c r="M1665" s="54">
        <f>IF(B1665="",0,IF(H1665="Previsto",IF(Visao="Realizado + previsto",1,0),1))</f>
        <v/>
      </c>
      <c r="N1665" s="54">
        <f>IF(OR(B1665="",H1665&lt;&gt;"Previsto"),"",IF(B1665&lt;TODAY(),"Atrasado",IF(B1665&lt;=TODAY()+7,"Vence em 7 dias","A vencer")))</f>
        <v/>
      </c>
    </row>
    <row r="1666">
      <c r="B1666" s="51" t="n"/>
      <c r="C1666" s="52" t="n"/>
      <c r="D1666" s="52" t="n"/>
      <c r="E1666" s="52" t="n"/>
      <c r="F1666" s="52" t="n"/>
      <c r="G1666" s="52" t="n"/>
      <c r="H1666" s="52" t="n"/>
      <c r="I1666" s="53" t="n"/>
      <c r="J1666" s="54">
        <f>IF(D1666="","",IFERROR(INDEX(CatTipo,MATCH(D1666,CatNome,0)),"?"))</f>
        <v/>
      </c>
      <c r="K1666" s="54">
        <f>IF(D1666="","",IFERROR(INDEX(CatGrupo,MATCH(D1666,CatNome,0)),"?"))</f>
        <v/>
      </c>
      <c r="L1666" s="55">
        <f>IF(J1666="Entrada",N(I1666),IF(J1666="Saída",-N(I1666),0))</f>
        <v/>
      </c>
      <c r="M1666" s="54">
        <f>IF(B1666="",0,IF(H1666="Previsto",IF(Visao="Realizado + previsto",1,0),1))</f>
        <v/>
      </c>
      <c r="N1666" s="54">
        <f>IF(OR(B1666="",H1666&lt;&gt;"Previsto"),"",IF(B1666&lt;TODAY(),"Atrasado",IF(B1666&lt;=TODAY()+7,"Vence em 7 dias","A vencer")))</f>
        <v/>
      </c>
    </row>
    <row r="1667">
      <c r="B1667" s="51" t="n"/>
      <c r="C1667" s="52" t="n"/>
      <c r="D1667" s="52" t="n"/>
      <c r="E1667" s="52" t="n"/>
      <c r="F1667" s="52" t="n"/>
      <c r="G1667" s="52" t="n"/>
      <c r="H1667" s="52" t="n"/>
      <c r="I1667" s="53" t="n"/>
      <c r="J1667" s="54">
        <f>IF(D1667="","",IFERROR(INDEX(CatTipo,MATCH(D1667,CatNome,0)),"?"))</f>
        <v/>
      </c>
      <c r="K1667" s="54">
        <f>IF(D1667="","",IFERROR(INDEX(CatGrupo,MATCH(D1667,CatNome,0)),"?"))</f>
        <v/>
      </c>
      <c r="L1667" s="55">
        <f>IF(J1667="Entrada",N(I1667),IF(J1667="Saída",-N(I1667),0))</f>
        <v/>
      </c>
      <c r="M1667" s="54">
        <f>IF(B1667="",0,IF(H1667="Previsto",IF(Visao="Realizado + previsto",1,0),1))</f>
        <v/>
      </c>
      <c r="N1667" s="54">
        <f>IF(OR(B1667="",H1667&lt;&gt;"Previsto"),"",IF(B1667&lt;TODAY(),"Atrasado",IF(B1667&lt;=TODAY()+7,"Vence em 7 dias","A vencer")))</f>
        <v/>
      </c>
    </row>
    <row r="1668">
      <c r="B1668" s="51" t="n"/>
      <c r="C1668" s="52" t="n"/>
      <c r="D1668" s="52" t="n"/>
      <c r="E1668" s="52" t="n"/>
      <c r="F1668" s="52" t="n"/>
      <c r="G1668" s="52" t="n"/>
      <c r="H1668" s="52" t="n"/>
      <c r="I1668" s="53" t="n"/>
      <c r="J1668" s="54">
        <f>IF(D1668="","",IFERROR(INDEX(CatTipo,MATCH(D1668,CatNome,0)),"?"))</f>
        <v/>
      </c>
      <c r="K1668" s="54">
        <f>IF(D1668="","",IFERROR(INDEX(CatGrupo,MATCH(D1668,CatNome,0)),"?"))</f>
        <v/>
      </c>
      <c r="L1668" s="55">
        <f>IF(J1668="Entrada",N(I1668),IF(J1668="Saída",-N(I1668),0))</f>
        <v/>
      </c>
      <c r="M1668" s="54">
        <f>IF(B1668="",0,IF(H1668="Previsto",IF(Visao="Realizado + previsto",1,0),1))</f>
        <v/>
      </c>
      <c r="N1668" s="54">
        <f>IF(OR(B1668="",H1668&lt;&gt;"Previsto"),"",IF(B1668&lt;TODAY(),"Atrasado",IF(B1668&lt;=TODAY()+7,"Vence em 7 dias","A vencer")))</f>
        <v/>
      </c>
    </row>
    <row r="1669">
      <c r="B1669" s="51" t="n"/>
      <c r="C1669" s="52" t="n"/>
      <c r="D1669" s="52" t="n"/>
      <c r="E1669" s="52" t="n"/>
      <c r="F1669" s="52" t="n"/>
      <c r="G1669" s="52" t="n"/>
      <c r="H1669" s="52" t="n"/>
      <c r="I1669" s="53" t="n"/>
      <c r="J1669" s="54">
        <f>IF(D1669="","",IFERROR(INDEX(CatTipo,MATCH(D1669,CatNome,0)),"?"))</f>
        <v/>
      </c>
      <c r="K1669" s="54">
        <f>IF(D1669="","",IFERROR(INDEX(CatGrupo,MATCH(D1669,CatNome,0)),"?"))</f>
        <v/>
      </c>
      <c r="L1669" s="55">
        <f>IF(J1669="Entrada",N(I1669),IF(J1669="Saída",-N(I1669),0))</f>
        <v/>
      </c>
      <c r="M1669" s="54">
        <f>IF(B1669="",0,IF(H1669="Previsto",IF(Visao="Realizado + previsto",1,0),1))</f>
        <v/>
      </c>
      <c r="N1669" s="54">
        <f>IF(OR(B1669="",H1669&lt;&gt;"Previsto"),"",IF(B1669&lt;TODAY(),"Atrasado",IF(B1669&lt;=TODAY()+7,"Vence em 7 dias","A vencer")))</f>
        <v/>
      </c>
    </row>
    <row r="1670">
      <c r="B1670" s="51" t="n"/>
      <c r="C1670" s="52" t="n"/>
      <c r="D1670" s="52" t="n"/>
      <c r="E1670" s="52" t="n"/>
      <c r="F1670" s="52" t="n"/>
      <c r="G1670" s="52" t="n"/>
      <c r="H1670" s="52" t="n"/>
      <c r="I1670" s="53" t="n"/>
      <c r="J1670" s="54">
        <f>IF(D1670="","",IFERROR(INDEX(CatTipo,MATCH(D1670,CatNome,0)),"?"))</f>
        <v/>
      </c>
      <c r="K1670" s="54">
        <f>IF(D1670="","",IFERROR(INDEX(CatGrupo,MATCH(D1670,CatNome,0)),"?"))</f>
        <v/>
      </c>
      <c r="L1670" s="55">
        <f>IF(J1670="Entrada",N(I1670),IF(J1670="Saída",-N(I1670),0))</f>
        <v/>
      </c>
      <c r="M1670" s="54">
        <f>IF(B1670="",0,IF(H1670="Previsto",IF(Visao="Realizado + previsto",1,0),1))</f>
        <v/>
      </c>
      <c r="N1670" s="54">
        <f>IF(OR(B1670="",H1670&lt;&gt;"Previsto"),"",IF(B1670&lt;TODAY(),"Atrasado",IF(B1670&lt;=TODAY()+7,"Vence em 7 dias","A vencer")))</f>
        <v/>
      </c>
    </row>
    <row r="1671">
      <c r="B1671" s="51" t="n"/>
      <c r="C1671" s="52" t="n"/>
      <c r="D1671" s="52" t="n"/>
      <c r="E1671" s="52" t="n"/>
      <c r="F1671" s="52" t="n"/>
      <c r="G1671" s="52" t="n"/>
      <c r="H1671" s="52" t="n"/>
      <c r="I1671" s="53" t="n"/>
      <c r="J1671" s="54">
        <f>IF(D1671="","",IFERROR(INDEX(CatTipo,MATCH(D1671,CatNome,0)),"?"))</f>
        <v/>
      </c>
      <c r="K1671" s="54">
        <f>IF(D1671="","",IFERROR(INDEX(CatGrupo,MATCH(D1671,CatNome,0)),"?"))</f>
        <v/>
      </c>
      <c r="L1671" s="55">
        <f>IF(J1671="Entrada",N(I1671),IF(J1671="Saída",-N(I1671),0))</f>
        <v/>
      </c>
      <c r="M1671" s="54">
        <f>IF(B1671="",0,IF(H1671="Previsto",IF(Visao="Realizado + previsto",1,0),1))</f>
        <v/>
      </c>
      <c r="N1671" s="54">
        <f>IF(OR(B1671="",H1671&lt;&gt;"Previsto"),"",IF(B1671&lt;TODAY(),"Atrasado",IF(B1671&lt;=TODAY()+7,"Vence em 7 dias","A vencer")))</f>
        <v/>
      </c>
    </row>
    <row r="1672">
      <c r="B1672" s="51" t="n"/>
      <c r="C1672" s="52" t="n"/>
      <c r="D1672" s="52" t="n"/>
      <c r="E1672" s="52" t="n"/>
      <c r="F1672" s="52" t="n"/>
      <c r="G1672" s="52" t="n"/>
      <c r="H1672" s="52" t="n"/>
      <c r="I1672" s="53" t="n"/>
      <c r="J1672" s="54">
        <f>IF(D1672="","",IFERROR(INDEX(CatTipo,MATCH(D1672,CatNome,0)),"?"))</f>
        <v/>
      </c>
      <c r="K1672" s="54">
        <f>IF(D1672="","",IFERROR(INDEX(CatGrupo,MATCH(D1672,CatNome,0)),"?"))</f>
        <v/>
      </c>
      <c r="L1672" s="55">
        <f>IF(J1672="Entrada",N(I1672),IF(J1672="Saída",-N(I1672),0))</f>
        <v/>
      </c>
      <c r="M1672" s="54">
        <f>IF(B1672="",0,IF(H1672="Previsto",IF(Visao="Realizado + previsto",1,0),1))</f>
        <v/>
      </c>
      <c r="N1672" s="54">
        <f>IF(OR(B1672="",H1672&lt;&gt;"Previsto"),"",IF(B1672&lt;TODAY(),"Atrasado",IF(B1672&lt;=TODAY()+7,"Vence em 7 dias","A vencer")))</f>
        <v/>
      </c>
    </row>
    <row r="1673">
      <c r="B1673" s="51" t="n"/>
      <c r="C1673" s="52" t="n"/>
      <c r="D1673" s="52" t="n"/>
      <c r="E1673" s="52" t="n"/>
      <c r="F1673" s="52" t="n"/>
      <c r="G1673" s="52" t="n"/>
      <c r="H1673" s="52" t="n"/>
      <c r="I1673" s="53" t="n"/>
      <c r="J1673" s="54">
        <f>IF(D1673="","",IFERROR(INDEX(CatTipo,MATCH(D1673,CatNome,0)),"?"))</f>
        <v/>
      </c>
      <c r="K1673" s="54">
        <f>IF(D1673="","",IFERROR(INDEX(CatGrupo,MATCH(D1673,CatNome,0)),"?"))</f>
        <v/>
      </c>
      <c r="L1673" s="55">
        <f>IF(J1673="Entrada",N(I1673),IF(J1673="Saída",-N(I1673),0))</f>
        <v/>
      </c>
      <c r="M1673" s="54">
        <f>IF(B1673="",0,IF(H1673="Previsto",IF(Visao="Realizado + previsto",1,0),1))</f>
        <v/>
      </c>
      <c r="N1673" s="54">
        <f>IF(OR(B1673="",H1673&lt;&gt;"Previsto"),"",IF(B1673&lt;TODAY(),"Atrasado",IF(B1673&lt;=TODAY()+7,"Vence em 7 dias","A vencer")))</f>
        <v/>
      </c>
    </row>
    <row r="1674">
      <c r="B1674" s="51" t="n"/>
      <c r="C1674" s="52" t="n"/>
      <c r="D1674" s="52" t="n"/>
      <c r="E1674" s="52" t="n"/>
      <c r="F1674" s="52" t="n"/>
      <c r="G1674" s="52" t="n"/>
      <c r="H1674" s="52" t="n"/>
      <c r="I1674" s="53" t="n"/>
      <c r="J1674" s="54">
        <f>IF(D1674="","",IFERROR(INDEX(CatTipo,MATCH(D1674,CatNome,0)),"?"))</f>
        <v/>
      </c>
      <c r="K1674" s="54">
        <f>IF(D1674="","",IFERROR(INDEX(CatGrupo,MATCH(D1674,CatNome,0)),"?"))</f>
        <v/>
      </c>
      <c r="L1674" s="55">
        <f>IF(J1674="Entrada",N(I1674),IF(J1674="Saída",-N(I1674),0))</f>
        <v/>
      </c>
      <c r="M1674" s="54">
        <f>IF(B1674="",0,IF(H1674="Previsto",IF(Visao="Realizado + previsto",1,0),1))</f>
        <v/>
      </c>
      <c r="N1674" s="54">
        <f>IF(OR(B1674="",H1674&lt;&gt;"Previsto"),"",IF(B1674&lt;TODAY(),"Atrasado",IF(B1674&lt;=TODAY()+7,"Vence em 7 dias","A vencer")))</f>
        <v/>
      </c>
    </row>
    <row r="1675">
      <c r="B1675" s="51" t="n"/>
      <c r="C1675" s="52" t="n"/>
      <c r="D1675" s="52" t="n"/>
      <c r="E1675" s="52" t="n"/>
      <c r="F1675" s="52" t="n"/>
      <c r="G1675" s="52" t="n"/>
      <c r="H1675" s="52" t="n"/>
      <c r="I1675" s="53" t="n"/>
      <c r="J1675" s="54">
        <f>IF(D1675="","",IFERROR(INDEX(CatTipo,MATCH(D1675,CatNome,0)),"?"))</f>
        <v/>
      </c>
      <c r="K1675" s="54">
        <f>IF(D1675="","",IFERROR(INDEX(CatGrupo,MATCH(D1675,CatNome,0)),"?"))</f>
        <v/>
      </c>
      <c r="L1675" s="55">
        <f>IF(J1675="Entrada",N(I1675),IF(J1675="Saída",-N(I1675),0))</f>
        <v/>
      </c>
      <c r="M1675" s="54">
        <f>IF(B1675="",0,IF(H1675="Previsto",IF(Visao="Realizado + previsto",1,0),1))</f>
        <v/>
      </c>
      <c r="N1675" s="54">
        <f>IF(OR(B1675="",H1675&lt;&gt;"Previsto"),"",IF(B1675&lt;TODAY(),"Atrasado",IF(B1675&lt;=TODAY()+7,"Vence em 7 dias","A vencer")))</f>
        <v/>
      </c>
    </row>
    <row r="1676">
      <c r="B1676" s="51" t="n"/>
      <c r="C1676" s="52" t="n"/>
      <c r="D1676" s="52" t="n"/>
      <c r="E1676" s="52" t="n"/>
      <c r="F1676" s="52" t="n"/>
      <c r="G1676" s="52" t="n"/>
      <c r="H1676" s="52" t="n"/>
      <c r="I1676" s="53" t="n"/>
      <c r="J1676" s="54">
        <f>IF(D1676="","",IFERROR(INDEX(CatTipo,MATCH(D1676,CatNome,0)),"?"))</f>
        <v/>
      </c>
      <c r="K1676" s="54">
        <f>IF(D1676="","",IFERROR(INDEX(CatGrupo,MATCH(D1676,CatNome,0)),"?"))</f>
        <v/>
      </c>
      <c r="L1676" s="55">
        <f>IF(J1676="Entrada",N(I1676),IF(J1676="Saída",-N(I1676),0))</f>
        <v/>
      </c>
      <c r="M1676" s="54">
        <f>IF(B1676="",0,IF(H1676="Previsto",IF(Visao="Realizado + previsto",1,0),1))</f>
        <v/>
      </c>
      <c r="N1676" s="54">
        <f>IF(OR(B1676="",H1676&lt;&gt;"Previsto"),"",IF(B1676&lt;TODAY(),"Atrasado",IF(B1676&lt;=TODAY()+7,"Vence em 7 dias","A vencer")))</f>
        <v/>
      </c>
    </row>
    <row r="1677">
      <c r="B1677" s="51" t="n"/>
      <c r="C1677" s="52" t="n"/>
      <c r="D1677" s="52" t="n"/>
      <c r="E1677" s="52" t="n"/>
      <c r="F1677" s="52" t="n"/>
      <c r="G1677" s="52" t="n"/>
      <c r="H1677" s="52" t="n"/>
      <c r="I1677" s="53" t="n"/>
      <c r="J1677" s="54">
        <f>IF(D1677="","",IFERROR(INDEX(CatTipo,MATCH(D1677,CatNome,0)),"?"))</f>
        <v/>
      </c>
      <c r="K1677" s="54">
        <f>IF(D1677="","",IFERROR(INDEX(CatGrupo,MATCH(D1677,CatNome,0)),"?"))</f>
        <v/>
      </c>
      <c r="L1677" s="55">
        <f>IF(J1677="Entrada",N(I1677),IF(J1677="Saída",-N(I1677),0))</f>
        <v/>
      </c>
      <c r="M1677" s="54">
        <f>IF(B1677="",0,IF(H1677="Previsto",IF(Visao="Realizado + previsto",1,0),1))</f>
        <v/>
      </c>
      <c r="N1677" s="54">
        <f>IF(OR(B1677="",H1677&lt;&gt;"Previsto"),"",IF(B1677&lt;TODAY(),"Atrasado",IF(B1677&lt;=TODAY()+7,"Vence em 7 dias","A vencer")))</f>
        <v/>
      </c>
    </row>
    <row r="1678">
      <c r="B1678" s="51" t="n"/>
      <c r="C1678" s="52" t="n"/>
      <c r="D1678" s="52" t="n"/>
      <c r="E1678" s="52" t="n"/>
      <c r="F1678" s="52" t="n"/>
      <c r="G1678" s="52" t="n"/>
      <c r="H1678" s="52" t="n"/>
      <c r="I1678" s="53" t="n"/>
      <c r="J1678" s="54">
        <f>IF(D1678="","",IFERROR(INDEX(CatTipo,MATCH(D1678,CatNome,0)),"?"))</f>
        <v/>
      </c>
      <c r="K1678" s="54">
        <f>IF(D1678="","",IFERROR(INDEX(CatGrupo,MATCH(D1678,CatNome,0)),"?"))</f>
        <v/>
      </c>
      <c r="L1678" s="55">
        <f>IF(J1678="Entrada",N(I1678),IF(J1678="Saída",-N(I1678),0))</f>
        <v/>
      </c>
      <c r="M1678" s="54">
        <f>IF(B1678="",0,IF(H1678="Previsto",IF(Visao="Realizado + previsto",1,0),1))</f>
        <v/>
      </c>
      <c r="N1678" s="54">
        <f>IF(OR(B1678="",H1678&lt;&gt;"Previsto"),"",IF(B1678&lt;TODAY(),"Atrasado",IF(B1678&lt;=TODAY()+7,"Vence em 7 dias","A vencer")))</f>
        <v/>
      </c>
    </row>
    <row r="1679">
      <c r="B1679" s="51" t="n"/>
      <c r="C1679" s="52" t="n"/>
      <c r="D1679" s="52" t="n"/>
      <c r="E1679" s="52" t="n"/>
      <c r="F1679" s="52" t="n"/>
      <c r="G1679" s="52" t="n"/>
      <c r="H1679" s="52" t="n"/>
      <c r="I1679" s="53" t="n"/>
      <c r="J1679" s="54">
        <f>IF(D1679="","",IFERROR(INDEX(CatTipo,MATCH(D1679,CatNome,0)),"?"))</f>
        <v/>
      </c>
      <c r="K1679" s="54">
        <f>IF(D1679="","",IFERROR(INDEX(CatGrupo,MATCH(D1679,CatNome,0)),"?"))</f>
        <v/>
      </c>
      <c r="L1679" s="55">
        <f>IF(J1679="Entrada",N(I1679),IF(J1679="Saída",-N(I1679),0))</f>
        <v/>
      </c>
      <c r="M1679" s="54">
        <f>IF(B1679="",0,IF(H1679="Previsto",IF(Visao="Realizado + previsto",1,0),1))</f>
        <v/>
      </c>
      <c r="N1679" s="54">
        <f>IF(OR(B1679="",H1679&lt;&gt;"Previsto"),"",IF(B1679&lt;TODAY(),"Atrasado",IF(B1679&lt;=TODAY()+7,"Vence em 7 dias","A vencer")))</f>
        <v/>
      </c>
    </row>
    <row r="1680">
      <c r="B1680" s="51" t="n"/>
      <c r="C1680" s="52" t="n"/>
      <c r="D1680" s="52" t="n"/>
      <c r="E1680" s="52" t="n"/>
      <c r="F1680" s="52" t="n"/>
      <c r="G1680" s="52" t="n"/>
      <c r="H1680" s="52" t="n"/>
      <c r="I1680" s="53" t="n"/>
      <c r="J1680" s="54">
        <f>IF(D1680="","",IFERROR(INDEX(CatTipo,MATCH(D1680,CatNome,0)),"?"))</f>
        <v/>
      </c>
      <c r="K1680" s="54">
        <f>IF(D1680="","",IFERROR(INDEX(CatGrupo,MATCH(D1680,CatNome,0)),"?"))</f>
        <v/>
      </c>
      <c r="L1680" s="55">
        <f>IF(J1680="Entrada",N(I1680),IF(J1680="Saída",-N(I1680),0))</f>
        <v/>
      </c>
      <c r="M1680" s="54">
        <f>IF(B1680="",0,IF(H1680="Previsto",IF(Visao="Realizado + previsto",1,0),1))</f>
        <v/>
      </c>
      <c r="N1680" s="54">
        <f>IF(OR(B1680="",H1680&lt;&gt;"Previsto"),"",IF(B1680&lt;TODAY(),"Atrasado",IF(B1680&lt;=TODAY()+7,"Vence em 7 dias","A vencer")))</f>
        <v/>
      </c>
    </row>
    <row r="1681">
      <c r="B1681" s="51" t="n"/>
      <c r="C1681" s="52" t="n"/>
      <c r="D1681" s="52" t="n"/>
      <c r="E1681" s="52" t="n"/>
      <c r="F1681" s="52" t="n"/>
      <c r="G1681" s="52" t="n"/>
      <c r="H1681" s="52" t="n"/>
      <c r="I1681" s="53" t="n"/>
      <c r="J1681" s="54">
        <f>IF(D1681="","",IFERROR(INDEX(CatTipo,MATCH(D1681,CatNome,0)),"?"))</f>
        <v/>
      </c>
      <c r="K1681" s="54">
        <f>IF(D1681="","",IFERROR(INDEX(CatGrupo,MATCH(D1681,CatNome,0)),"?"))</f>
        <v/>
      </c>
      <c r="L1681" s="55">
        <f>IF(J1681="Entrada",N(I1681),IF(J1681="Saída",-N(I1681),0))</f>
        <v/>
      </c>
      <c r="M1681" s="54">
        <f>IF(B1681="",0,IF(H1681="Previsto",IF(Visao="Realizado + previsto",1,0),1))</f>
        <v/>
      </c>
      <c r="N1681" s="54">
        <f>IF(OR(B1681="",H1681&lt;&gt;"Previsto"),"",IF(B1681&lt;TODAY(),"Atrasado",IF(B1681&lt;=TODAY()+7,"Vence em 7 dias","A vencer")))</f>
        <v/>
      </c>
    </row>
    <row r="1682">
      <c r="B1682" s="51" t="n"/>
      <c r="C1682" s="52" t="n"/>
      <c r="D1682" s="52" t="n"/>
      <c r="E1682" s="52" t="n"/>
      <c r="F1682" s="52" t="n"/>
      <c r="G1682" s="52" t="n"/>
      <c r="H1682" s="52" t="n"/>
      <c r="I1682" s="53" t="n"/>
      <c r="J1682" s="54">
        <f>IF(D1682="","",IFERROR(INDEX(CatTipo,MATCH(D1682,CatNome,0)),"?"))</f>
        <v/>
      </c>
      <c r="K1682" s="54">
        <f>IF(D1682="","",IFERROR(INDEX(CatGrupo,MATCH(D1682,CatNome,0)),"?"))</f>
        <v/>
      </c>
      <c r="L1682" s="55">
        <f>IF(J1682="Entrada",N(I1682),IF(J1682="Saída",-N(I1682),0))</f>
        <v/>
      </c>
      <c r="M1682" s="54">
        <f>IF(B1682="",0,IF(H1682="Previsto",IF(Visao="Realizado + previsto",1,0),1))</f>
        <v/>
      </c>
      <c r="N1682" s="54">
        <f>IF(OR(B1682="",H1682&lt;&gt;"Previsto"),"",IF(B1682&lt;TODAY(),"Atrasado",IF(B1682&lt;=TODAY()+7,"Vence em 7 dias","A vencer")))</f>
        <v/>
      </c>
    </row>
    <row r="1683">
      <c r="B1683" s="51" t="n"/>
      <c r="C1683" s="52" t="n"/>
      <c r="D1683" s="52" t="n"/>
      <c r="E1683" s="52" t="n"/>
      <c r="F1683" s="52" t="n"/>
      <c r="G1683" s="52" t="n"/>
      <c r="H1683" s="52" t="n"/>
      <c r="I1683" s="53" t="n"/>
      <c r="J1683" s="54">
        <f>IF(D1683="","",IFERROR(INDEX(CatTipo,MATCH(D1683,CatNome,0)),"?"))</f>
        <v/>
      </c>
      <c r="K1683" s="54">
        <f>IF(D1683="","",IFERROR(INDEX(CatGrupo,MATCH(D1683,CatNome,0)),"?"))</f>
        <v/>
      </c>
      <c r="L1683" s="55">
        <f>IF(J1683="Entrada",N(I1683),IF(J1683="Saída",-N(I1683),0))</f>
        <v/>
      </c>
      <c r="M1683" s="54">
        <f>IF(B1683="",0,IF(H1683="Previsto",IF(Visao="Realizado + previsto",1,0),1))</f>
        <v/>
      </c>
      <c r="N1683" s="54">
        <f>IF(OR(B1683="",H1683&lt;&gt;"Previsto"),"",IF(B1683&lt;TODAY(),"Atrasado",IF(B1683&lt;=TODAY()+7,"Vence em 7 dias","A vencer")))</f>
        <v/>
      </c>
    </row>
    <row r="1684">
      <c r="B1684" s="51" t="n"/>
      <c r="C1684" s="52" t="n"/>
      <c r="D1684" s="52" t="n"/>
      <c r="E1684" s="52" t="n"/>
      <c r="F1684" s="52" t="n"/>
      <c r="G1684" s="52" t="n"/>
      <c r="H1684" s="52" t="n"/>
      <c r="I1684" s="53" t="n"/>
      <c r="J1684" s="54">
        <f>IF(D1684="","",IFERROR(INDEX(CatTipo,MATCH(D1684,CatNome,0)),"?"))</f>
        <v/>
      </c>
      <c r="K1684" s="54">
        <f>IF(D1684="","",IFERROR(INDEX(CatGrupo,MATCH(D1684,CatNome,0)),"?"))</f>
        <v/>
      </c>
      <c r="L1684" s="55">
        <f>IF(J1684="Entrada",N(I1684),IF(J1684="Saída",-N(I1684),0))</f>
        <v/>
      </c>
      <c r="M1684" s="54">
        <f>IF(B1684="",0,IF(H1684="Previsto",IF(Visao="Realizado + previsto",1,0),1))</f>
        <v/>
      </c>
      <c r="N1684" s="54">
        <f>IF(OR(B1684="",H1684&lt;&gt;"Previsto"),"",IF(B1684&lt;TODAY(),"Atrasado",IF(B1684&lt;=TODAY()+7,"Vence em 7 dias","A vencer")))</f>
        <v/>
      </c>
    </row>
    <row r="1685">
      <c r="B1685" s="51" t="n"/>
      <c r="C1685" s="52" t="n"/>
      <c r="D1685" s="52" t="n"/>
      <c r="E1685" s="52" t="n"/>
      <c r="F1685" s="52" t="n"/>
      <c r="G1685" s="52" t="n"/>
      <c r="H1685" s="52" t="n"/>
      <c r="I1685" s="53" t="n"/>
      <c r="J1685" s="54">
        <f>IF(D1685="","",IFERROR(INDEX(CatTipo,MATCH(D1685,CatNome,0)),"?"))</f>
        <v/>
      </c>
      <c r="K1685" s="54">
        <f>IF(D1685="","",IFERROR(INDEX(CatGrupo,MATCH(D1685,CatNome,0)),"?"))</f>
        <v/>
      </c>
      <c r="L1685" s="55">
        <f>IF(J1685="Entrada",N(I1685),IF(J1685="Saída",-N(I1685),0))</f>
        <v/>
      </c>
      <c r="M1685" s="54">
        <f>IF(B1685="",0,IF(H1685="Previsto",IF(Visao="Realizado + previsto",1,0),1))</f>
        <v/>
      </c>
      <c r="N1685" s="54">
        <f>IF(OR(B1685="",H1685&lt;&gt;"Previsto"),"",IF(B1685&lt;TODAY(),"Atrasado",IF(B1685&lt;=TODAY()+7,"Vence em 7 dias","A vencer")))</f>
        <v/>
      </c>
    </row>
    <row r="1686">
      <c r="B1686" s="51" t="n"/>
      <c r="C1686" s="52" t="n"/>
      <c r="D1686" s="52" t="n"/>
      <c r="E1686" s="52" t="n"/>
      <c r="F1686" s="52" t="n"/>
      <c r="G1686" s="52" t="n"/>
      <c r="H1686" s="52" t="n"/>
      <c r="I1686" s="53" t="n"/>
      <c r="J1686" s="54">
        <f>IF(D1686="","",IFERROR(INDEX(CatTipo,MATCH(D1686,CatNome,0)),"?"))</f>
        <v/>
      </c>
      <c r="K1686" s="54">
        <f>IF(D1686="","",IFERROR(INDEX(CatGrupo,MATCH(D1686,CatNome,0)),"?"))</f>
        <v/>
      </c>
      <c r="L1686" s="55">
        <f>IF(J1686="Entrada",N(I1686),IF(J1686="Saída",-N(I1686),0))</f>
        <v/>
      </c>
      <c r="M1686" s="54">
        <f>IF(B1686="",0,IF(H1686="Previsto",IF(Visao="Realizado + previsto",1,0),1))</f>
        <v/>
      </c>
      <c r="N1686" s="54">
        <f>IF(OR(B1686="",H1686&lt;&gt;"Previsto"),"",IF(B1686&lt;TODAY(),"Atrasado",IF(B1686&lt;=TODAY()+7,"Vence em 7 dias","A vencer")))</f>
        <v/>
      </c>
    </row>
    <row r="1687">
      <c r="B1687" s="51" t="n"/>
      <c r="C1687" s="52" t="n"/>
      <c r="D1687" s="52" t="n"/>
      <c r="E1687" s="52" t="n"/>
      <c r="F1687" s="52" t="n"/>
      <c r="G1687" s="52" t="n"/>
      <c r="H1687" s="52" t="n"/>
      <c r="I1687" s="53" t="n"/>
      <c r="J1687" s="54">
        <f>IF(D1687="","",IFERROR(INDEX(CatTipo,MATCH(D1687,CatNome,0)),"?"))</f>
        <v/>
      </c>
      <c r="K1687" s="54">
        <f>IF(D1687="","",IFERROR(INDEX(CatGrupo,MATCH(D1687,CatNome,0)),"?"))</f>
        <v/>
      </c>
      <c r="L1687" s="55">
        <f>IF(J1687="Entrada",N(I1687),IF(J1687="Saída",-N(I1687),0))</f>
        <v/>
      </c>
      <c r="M1687" s="54">
        <f>IF(B1687="",0,IF(H1687="Previsto",IF(Visao="Realizado + previsto",1,0),1))</f>
        <v/>
      </c>
      <c r="N1687" s="54">
        <f>IF(OR(B1687="",H1687&lt;&gt;"Previsto"),"",IF(B1687&lt;TODAY(),"Atrasado",IF(B1687&lt;=TODAY()+7,"Vence em 7 dias","A vencer")))</f>
        <v/>
      </c>
    </row>
    <row r="1688">
      <c r="B1688" s="51" t="n"/>
      <c r="C1688" s="52" t="n"/>
      <c r="D1688" s="52" t="n"/>
      <c r="E1688" s="52" t="n"/>
      <c r="F1688" s="52" t="n"/>
      <c r="G1688" s="52" t="n"/>
      <c r="H1688" s="52" t="n"/>
      <c r="I1688" s="53" t="n"/>
      <c r="J1688" s="54">
        <f>IF(D1688="","",IFERROR(INDEX(CatTipo,MATCH(D1688,CatNome,0)),"?"))</f>
        <v/>
      </c>
      <c r="K1688" s="54">
        <f>IF(D1688="","",IFERROR(INDEX(CatGrupo,MATCH(D1688,CatNome,0)),"?"))</f>
        <v/>
      </c>
      <c r="L1688" s="55">
        <f>IF(J1688="Entrada",N(I1688),IF(J1688="Saída",-N(I1688),0))</f>
        <v/>
      </c>
      <c r="M1688" s="54">
        <f>IF(B1688="",0,IF(H1688="Previsto",IF(Visao="Realizado + previsto",1,0),1))</f>
        <v/>
      </c>
      <c r="N1688" s="54">
        <f>IF(OR(B1688="",H1688&lt;&gt;"Previsto"),"",IF(B1688&lt;TODAY(),"Atrasado",IF(B1688&lt;=TODAY()+7,"Vence em 7 dias","A vencer")))</f>
        <v/>
      </c>
    </row>
    <row r="1689">
      <c r="B1689" s="51" t="n"/>
      <c r="C1689" s="52" t="n"/>
      <c r="D1689" s="52" t="n"/>
      <c r="E1689" s="52" t="n"/>
      <c r="F1689" s="52" t="n"/>
      <c r="G1689" s="52" t="n"/>
      <c r="H1689" s="52" t="n"/>
      <c r="I1689" s="53" t="n"/>
      <c r="J1689" s="54">
        <f>IF(D1689="","",IFERROR(INDEX(CatTipo,MATCH(D1689,CatNome,0)),"?"))</f>
        <v/>
      </c>
      <c r="K1689" s="54">
        <f>IF(D1689="","",IFERROR(INDEX(CatGrupo,MATCH(D1689,CatNome,0)),"?"))</f>
        <v/>
      </c>
      <c r="L1689" s="55">
        <f>IF(J1689="Entrada",N(I1689),IF(J1689="Saída",-N(I1689),0))</f>
        <v/>
      </c>
      <c r="M1689" s="54">
        <f>IF(B1689="",0,IF(H1689="Previsto",IF(Visao="Realizado + previsto",1,0),1))</f>
        <v/>
      </c>
      <c r="N1689" s="54">
        <f>IF(OR(B1689="",H1689&lt;&gt;"Previsto"),"",IF(B1689&lt;TODAY(),"Atrasado",IF(B1689&lt;=TODAY()+7,"Vence em 7 dias","A vencer")))</f>
        <v/>
      </c>
    </row>
    <row r="1690">
      <c r="B1690" s="51" t="n"/>
      <c r="C1690" s="52" t="n"/>
      <c r="D1690" s="52" t="n"/>
      <c r="E1690" s="52" t="n"/>
      <c r="F1690" s="52" t="n"/>
      <c r="G1690" s="52" t="n"/>
      <c r="H1690" s="52" t="n"/>
      <c r="I1690" s="53" t="n"/>
      <c r="J1690" s="54">
        <f>IF(D1690="","",IFERROR(INDEX(CatTipo,MATCH(D1690,CatNome,0)),"?"))</f>
        <v/>
      </c>
      <c r="K1690" s="54">
        <f>IF(D1690="","",IFERROR(INDEX(CatGrupo,MATCH(D1690,CatNome,0)),"?"))</f>
        <v/>
      </c>
      <c r="L1690" s="55">
        <f>IF(J1690="Entrada",N(I1690),IF(J1690="Saída",-N(I1690),0))</f>
        <v/>
      </c>
      <c r="M1690" s="54">
        <f>IF(B1690="",0,IF(H1690="Previsto",IF(Visao="Realizado + previsto",1,0),1))</f>
        <v/>
      </c>
      <c r="N1690" s="54">
        <f>IF(OR(B1690="",H1690&lt;&gt;"Previsto"),"",IF(B1690&lt;TODAY(),"Atrasado",IF(B1690&lt;=TODAY()+7,"Vence em 7 dias","A vencer")))</f>
        <v/>
      </c>
    </row>
    <row r="1691">
      <c r="B1691" s="51" t="n"/>
      <c r="C1691" s="52" t="n"/>
      <c r="D1691" s="52" t="n"/>
      <c r="E1691" s="52" t="n"/>
      <c r="F1691" s="52" t="n"/>
      <c r="G1691" s="52" t="n"/>
      <c r="H1691" s="52" t="n"/>
      <c r="I1691" s="53" t="n"/>
      <c r="J1691" s="54">
        <f>IF(D1691="","",IFERROR(INDEX(CatTipo,MATCH(D1691,CatNome,0)),"?"))</f>
        <v/>
      </c>
      <c r="K1691" s="54">
        <f>IF(D1691="","",IFERROR(INDEX(CatGrupo,MATCH(D1691,CatNome,0)),"?"))</f>
        <v/>
      </c>
      <c r="L1691" s="55">
        <f>IF(J1691="Entrada",N(I1691),IF(J1691="Saída",-N(I1691),0))</f>
        <v/>
      </c>
      <c r="M1691" s="54">
        <f>IF(B1691="",0,IF(H1691="Previsto",IF(Visao="Realizado + previsto",1,0),1))</f>
        <v/>
      </c>
      <c r="N1691" s="54">
        <f>IF(OR(B1691="",H1691&lt;&gt;"Previsto"),"",IF(B1691&lt;TODAY(),"Atrasado",IF(B1691&lt;=TODAY()+7,"Vence em 7 dias","A vencer")))</f>
        <v/>
      </c>
    </row>
    <row r="1692">
      <c r="B1692" s="51" t="n"/>
      <c r="C1692" s="52" t="n"/>
      <c r="D1692" s="52" t="n"/>
      <c r="E1692" s="52" t="n"/>
      <c r="F1692" s="52" t="n"/>
      <c r="G1692" s="52" t="n"/>
      <c r="H1692" s="52" t="n"/>
      <c r="I1692" s="53" t="n"/>
      <c r="J1692" s="54">
        <f>IF(D1692="","",IFERROR(INDEX(CatTipo,MATCH(D1692,CatNome,0)),"?"))</f>
        <v/>
      </c>
      <c r="K1692" s="54">
        <f>IF(D1692="","",IFERROR(INDEX(CatGrupo,MATCH(D1692,CatNome,0)),"?"))</f>
        <v/>
      </c>
      <c r="L1692" s="55">
        <f>IF(J1692="Entrada",N(I1692),IF(J1692="Saída",-N(I1692),0))</f>
        <v/>
      </c>
      <c r="M1692" s="54">
        <f>IF(B1692="",0,IF(H1692="Previsto",IF(Visao="Realizado + previsto",1,0),1))</f>
        <v/>
      </c>
      <c r="N1692" s="54">
        <f>IF(OR(B1692="",H1692&lt;&gt;"Previsto"),"",IF(B1692&lt;TODAY(),"Atrasado",IF(B1692&lt;=TODAY()+7,"Vence em 7 dias","A vencer")))</f>
        <v/>
      </c>
    </row>
    <row r="1693">
      <c r="B1693" s="51" t="n"/>
      <c r="C1693" s="52" t="n"/>
      <c r="D1693" s="52" t="n"/>
      <c r="E1693" s="52" t="n"/>
      <c r="F1693" s="52" t="n"/>
      <c r="G1693" s="52" t="n"/>
      <c r="H1693" s="52" t="n"/>
      <c r="I1693" s="53" t="n"/>
      <c r="J1693" s="54">
        <f>IF(D1693="","",IFERROR(INDEX(CatTipo,MATCH(D1693,CatNome,0)),"?"))</f>
        <v/>
      </c>
      <c r="K1693" s="54">
        <f>IF(D1693="","",IFERROR(INDEX(CatGrupo,MATCH(D1693,CatNome,0)),"?"))</f>
        <v/>
      </c>
      <c r="L1693" s="55">
        <f>IF(J1693="Entrada",N(I1693),IF(J1693="Saída",-N(I1693),0))</f>
        <v/>
      </c>
      <c r="M1693" s="54">
        <f>IF(B1693="",0,IF(H1693="Previsto",IF(Visao="Realizado + previsto",1,0),1))</f>
        <v/>
      </c>
      <c r="N1693" s="54">
        <f>IF(OR(B1693="",H1693&lt;&gt;"Previsto"),"",IF(B1693&lt;TODAY(),"Atrasado",IF(B1693&lt;=TODAY()+7,"Vence em 7 dias","A vencer")))</f>
        <v/>
      </c>
    </row>
    <row r="1694">
      <c r="B1694" s="51" t="n"/>
      <c r="C1694" s="52" t="n"/>
      <c r="D1694" s="52" t="n"/>
      <c r="E1694" s="52" t="n"/>
      <c r="F1694" s="52" t="n"/>
      <c r="G1694" s="52" t="n"/>
      <c r="H1694" s="52" t="n"/>
      <c r="I1694" s="53" t="n"/>
      <c r="J1694" s="54">
        <f>IF(D1694="","",IFERROR(INDEX(CatTipo,MATCH(D1694,CatNome,0)),"?"))</f>
        <v/>
      </c>
      <c r="K1694" s="54">
        <f>IF(D1694="","",IFERROR(INDEX(CatGrupo,MATCH(D1694,CatNome,0)),"?"))</f>
        <v/>
      </c>
      <c r="L1694" s="55">
        <f>IF(J1694="Entrada",N(I1694),IF(J1694="Saída",-N(I1694),0))</f>
        <v/>
      </c>
      <c r="M1694" s="54">
        <f>IF(B1694="",0,IF(H1694="Previsto",IF(Visao="Realizado + previsto",1,0),1))</f>
        <v/>
      </c>
      <c r="N1694" s="54">
        <f>IF(OR(B1694="",H1694&lt;&gt;"Previsto"),"",IF(B1694&lt;TODAY(),"Atrasado",IF(B1694&lt;=TODAY()+7,"Vence em 7 dias","A vencer")))</f>
        <v/>
      </c>
    </row>
    <row r="1695">
      <c r="B1695" s="51" t="n"/>
      <c r="C1695" s="52" t="n"/>
      <c r="D1695" s="52" t="n"/>
      <c r="E1695" s="52" t="n"/>
      <c r="F1695" s="52" t="n"/>
      <c r="G1695" s="52" t="n"/>
      <c r="H1695" s="52" t="n"/>
      <c r="I1695" s="53" t="n"/>
      <c r="J1695" s="54">
        <f>IF(D1695="","",IFERROR(INDEX(CatTipo,MATCH(D1695,CatNome,0)),"?"))</f>
        <v/>
      </c>
      <c r="K1695" s="54">
        <f>IF(D1695="","",IFERROR(INDEX(CatGrupo,MATCH(D1695,CatNome,0)),"?"))</f>
        <v/>
      </c>
      <c r="L1695" s="55">
        <f>IF(J1695="Entrada",N(I1695),IF(J1695="Saída",-N(I1695),0))</f>
        <v/>
      </c>
      <c r="M1695" s="54">
        <f>IF(B1695="",0,IF(H1695="Previsto",IF(Visao="Realizado + previsto",1,0),1))</f>
        <v/>
      </c>
      <c r="N1695" s="54">
        <f>IF(OR(B1695="",H1695&lt;&gt;"Previsto"),"",IF(B1695&lt;TODAY(),"Atrasado",IF(B1695&lt;=TODAY()+7,"Vence em 7 dias","A vencer")))</f>
        <v/>
      </c>
    </row>
    <row r="1696">
      <c r="B1696" s="51" t="n"/>
      <c r="C1696" s="52" t="n"/>
      <c r="D1696" s="52" t="n"/>
      <c r="E1696" s="52" t="n"/>
      <c r="F1696" s="52" t="n"/>
      <c r="G1696" s="52" t="n"/>
      <c r="H1696" s="52" t="n"/>
      <c r="I1696" s="53" t="n"/>
      <c r="J1696" s="54">
        <f>IF(D1696="","",IFERROR(INDEX(CatTipo,MATCH(D1696,CatNome,0)),"?"))</f>
        <v/>
      </c>
      <c r="K1696" s="54">
        <f>IF(D1696="","",IFERROR(INDEX(CatGrupo,MATCH(D1696,CatNome,0)),"?"))</f>
        <v/>
      </c>
      <c r="L1696" s="55">
        <f>IF(J1696="Entrada",N(I1696),IF(J1696="Saída",-N(I1696),0))</f>
        <v/>
      </c>
      <c r="M1696" s="54">
        <f>IF(B1696="",0,IF(H1696="Previsto",IF(Visao="Realizado + previsto",1,0),1))</f>
        <v/>
      </c>
      <c r="N1696" s="54">
        <f>IF(OR(B1696="",H1696&lt;&gt;"Previsto"),"",IF(B1696&lt;TODAY(),"Atrasado",IF(B1696&lt;=TODAY()+7,"Vence em 7 dias","A vencer")))</f>
        <v/>
      </c>
    </row>
    <row r="1697">
      <c r="B1697" s="51" t="n"/>
      <c r="C1697" s="52" t="n"/>
      <c r="D1697" s="52" t="n"/>
      <c r="E1697" s="52" t="n"/>
      <c r="F1697" s="52" t="n"/>
      <c r="G1697" s="52" t="n"/>
      <c r="H1697" s="52" t="n"/>
      <c r="I1697" s="53" t="n"/>
      <c r="J1697" s="54">
        <f>IF(D1697="","",IFERROR(INDEX(CatTipo,MATCH(D1697,CatNome,0)),"?"))</f>
        <v/>
      </c>
      <c r="K1697" s="54">
        <f>IF(D1697="","",IFERROR(INDEX(CatGrupo,MATCH(D1697,CatNome,0)),"?"))</f>
        <v/>
      </c>
      <c r="L1697" s="55">
        <f>IF(J1697="Entrada",N(I1697),IF(J1697="Saída",-N(I1697),0))</f>
        <v/>
      </c>
      <c r="M1697" s="54">
        <f>IF(B1697="",0,IF(H1697="Previsto",IF(Visao="Realizado + previsto",1,0),1))</f>
        <v/>
      </c>
      <c r="N1697" s="54">
        <f>IF(OR(B1697="",H1697&lt;&gt;"Previsto"),"",IF(B1697&lt;TODAY(),"Atrasado",IF(B1697&lt;=TODAY()+7,"Vence em 7 dias","A vencer")))</f>
        <v/>
      </c>
    </row>
    <row r="1698">
      <c r="B1698" s="51" t="n"/>
      <c r="C1698" s="52" t="n"/>
      <c r="D1698" s="52" t="n"/>
      <c r="E1698" s="52" t="n"/>
      <c r="F1698" s="52" t="n"/>
      <c r="G1698" s="52" t="n"/>
      <c r="H1698" s="52" t="n"/>
      <c r="I1698" s="53" t="n"/>
      <c r="J1698" s="54">
        <f>IF(D1698="","",IFERROR(INDEX(CatTipo,MATCH(D1698,CatNome,0)),"?"))</f>
        <v/>
      </c>
      <c r="K1698" s="54">
        <f>IF(D1698="","",IFERROR(INDEX(CatGrupo,MATCH(D1698,CatNome,0)),"?"))</f>
        <v/>
      </c>
      <c r="L1698" s="55">
        <f>IF(J1698="Entrada",N(I1698),IF(J1698="Saída",-N(I1698),0))</f>
        <v/>
      </c>
      <c r="M1698" s="54">
        <f>IF(B1698="",0,IF(H1698="Previsto",IF(Visao="Realizado + previsto",1,0),1))</f>
        <v/>
      </c>
      <c r="N1698" s="54">
        <f>IF(OR(B1698="",H1698&lt;&gt;"Previsto"),"",IF(B1698&lt;TODAY(),"Atrasado",IF(B1698&lt;=TODAY()+7,"Vence em 7 dias","A vencer")))</f>
        <v/>
      </c>
    </row>
    <row r="1699">
      <c r="B1699" s="51" t="n"/>
      <c r="C1699" s="52" t="n"/>
      <c r="D1699" s="52" t="n"/>
      <c r="E1699" s="52" t="n"/>
      <c r="F1699" s="52" t="n"/>
      <c r="G1699" s="52" t="n"/>
      <c r="H1699" s="52" t="n"/>
      <c r="I1699" s="53" t="n"/>
      <c r="J1699" s="54">
        <f>IF(D1699="","",IFERROR(INDEX(CatTipo,MATCH(D1699,CatNome,0)),"?"))</f>
        <v/>
      </c>
      <c r="K1699" s="54">
        <f>IF(D1699="","",IFERROR(INDEX(CatGrupo,MATCH(D1699,CatNome,0)),"?"))</f>
        <v/>
      </c>
      <c r="L1699" s="55">
        <f>IF(J1699="Entrada",N(I1699),IF(J1699="Saída",-N(I1699),0))</f>
        <v/>
      </c>
      <c r="M1699" s="54">
        <f>IF(B1699="",0,IF(H1699="Previsto",IF(Visao="Realizado + previsto",1,0),1))</f>
        <v/>
      </c>
      <c r="N1699" s="54">
        <f>IF(OR(B1699="",H1699&lt;&gt;"Previsto"),"",IF(B1699&lt;TODAY(),"Atrasado",IF(B1699&lt;=TODAY()+7,"Vence em 7 dias","A vencer")))</f>
        <v/>
      </c>
    </row>
    <row r="1700">
      <c r="B1700" s="51" t="n"/>
      <c r="C1700" s="52" t="n"/>
      <c r="D1700" s="52" t="n"/>
      <c r="E1700" s="52" t="n"/>
      <c r="F1700" s="52" t="n"/>
      <c r="G1700" s="52" t="n"/>
      <c r="H1700" s="52" t="n"/>
      <c r="I1700" s="53" t="n"/>
      <c r="J1700" s="54">
        <f>IF(D1700="","",IFERROR(INDEX(CatTipo,MATCH(D1700,CatNome,0)),"?"))</f>
        <v/>
      </c>
      <c r="K1700" s="54">
        <f>IF(D1700="","",IFERROR(INDEX(CatGrupo,MATCH(D1700,CatNome,0)),"?"))</f>
        <v/>
      </c>
      <c r="L1700" s="55">
        <f>IF(J1700="Entrada",N(I1700),IF(J1700="Saída",-N(I1700),0))</f>
        <v/>
      </c>
      <c r="M1700" s="54">
        <f>IF(B1700="",0,IF(H1700="Previsto",IF(Visao="Realizado + previsto",1,0),1))</f>
        <v/>
      </c>
      <c r="N1700" s="54">
        <f>IF(OR(B1700="",H1700&lt;&gt;"Previsto"),"",IF(B1700&lt;TODAY(),"Atrasado",IF(B1700&lt;=TODAY()+7,"Vence em 7 dias","A vencer")))</f>
        <v/>
      </c>
    </row>
    <row r="1701">
      <c r="B1701" s="51" t="n"/>
      <c r="C1701" s="52" t="n"/>
      <c r="D1701" s="52" t="n"/>
      <c r="E1701" s="52" t="n"/>
      <c r="F1701" s="52" t="n"/>
      <c r="G1701" s="52" t="n"/>
      <c r="H1701" s="52" t="n"/>
      <c r="I1701" s="53" t="n"/>
      <c r="J1701" s="54">
        <f>IF(D1701="","",IFERROR(INDEX(CatTipo,MATCH(D1701,CatNome,0)),"?"))</f>
        <v/>
      </c>
      <c r="K1701" s="54">
        <f>IF(D1701="","",IFERROR(INDEX(CatGrupo,MATCH(D1701,CatNome,0)),"?"))</f>
        <v/>
      </c>
      <c r="L1701" s="55">
        <f>IF(J1701="Entrada",N(I1701),IF(J1701="Saída",-N(I1701),0))</f>
        <v/>
      </c>
      <c r="M1701" s="54">
        <f>IF(B1701="",0,IF(H1701="Previsto",IF(Visao="Realizado + previsto",1,0),1))</f>
        <v/>
      </c>
      <c r="N1701" s="54">
        <f>IF(OR(B1701="",H1701&lt;&gt;"Previsto"),"",IF(B1701&lt;TODAY(),"Atrasado",IF(B1701&lt;=TODAY()+7,"Vence em 7 dias","A vencer")))</f>
        <v/>
      </c>
    </row>
    <row r="1702">
      <c r="B1702" s="51" t="n"/>
      <c r="C1702" s="52" t="n"/>
      <c r="D1702" s="52" t="n"/>
      <c r="E1702" s="52" t="n"/>
      <c r="F1702" s="52" t="n"/>
      <c r="G1702" s="52" t="n"/>
      <c r="H1702" s="52" t="n"/>
      <c r="I1702" s="53" t="n"/>
      <c r="J1702" s="54">
        <f>IF(D1702="","",IFERROR(INDEX(CatTipo,MATCH(D1702,CatNome,0)),"?"))</f>
        <v/>
      </c>
      <c r="K1702" s="54">
        <f>IF(D1702="","",IFERROR(INDEX(CatGrupo,MATCH(D1702,CatNome,0)),"?"))</f>
        <v/>
      </c>
      <c r="L1702" s="55">
        <f>IF(J1702="Entrada",N(I1702),IF(J1702="Saída",-N(I1702),0))</f>
        <v/>
      </c>
      <c r="M1702" s="54">
        <f>IF(B1702="",0,IF(H1702="Previsto",IF(Visao="Realizado + previsto",1,0),1))</f>
        <v/>
      </c>
      <c r="N1702" s="54">
        <f>IF(OR(B1702="",H1702&lt;&gt;"Previsto"),"",IF(B1702&lt;TODAY(),"Atrasado",IF(B1702&lt;=TODAY()+7,"Vence em 7 dias","A vencer")))</f>
        <v/>
      </c>
    </row>
    <row r="1703">
      <c r="B1703" s="51" t="n"/>
      <c r="C1703" s="52" t="n"/>
      <c r="D1703" s="52" t="n"/>
      <c r="E1703" s="52" t="n"/>
      <c r="F1703" s="52" t="n"/>
      <c r="G1703" s="52" t="n"/>
      <c r="H1703" s="52" t="n"/>
      <c r="I1703" s="53" t="n"/>
      <c r="J1703" s="54">
        <f>IF(D1703="","",IFERROR(INDEX(CatTipo,MATCH(D1703,CatNome,0)),"?"))</f>
        <v/>
      </c>
      <c r="K1703" s="54">
        <f>IF(D1703="","",IFERROR(INDEX(CatGrupo,MATCH(D1703,CatNome,0)),"?"))</f>
        <v/>
      </c>
      <c r="L1703" s="55">
        <f>IF(J1703="Entrada",N(I1703),IF(J1703="Saída",-N(I1703),0))</f>
        <v/>
      </c>
      <c r="M1703" s="54">
        <f>IF(B1703="",0,IF(H1703="Previsto",IF(Visao="Realizado + previsto",1,0),1))</f>
        <v/>
      </c>
      <c r="N1703" s="54">
        <f>IF(OR(B1703="",H1703&lt;&gt;"Previsto"),"",IF(B1703&lt;TODAY(),"Atrasado",IF(B1703&lt;=TODAY()+7,"Vence em 7 dias","A vencer")))</f>
        <v/>
      </c>
    </row>
    <row r="1704">
      <c r="B1704" s="51" t="n"/>
      <c r="C1704" s="52" t="n"/>
      <c r="D1704" s="52" t="n"/>
      <c r="E1704" s="52" t="n"/>
      <c r="F1704" s="52" t="n"/>
      <c r="G1704" s="52" t="n"/>
      <c r="H1704" s="52" t="n"/>
      <c r="I1704" s="53" t="n"/>
      <c r="J1704" s="54">
        <f>IF(D1704="","",IFERROR(INDEX(CatTipo,MATCH(D1704,CatNome,0)),"?"))</f>
        <v/>
      </c>
      <c r="K1704" s="54">
        <f>IF(D1704="","",IFERROR(INDEX(CatGrupo,MATCH(D1704,CatNome,0)),"?"))</f>
        <v/>
      </c>
      <c r="L1704" s="55">
        <f>IF(J1704="Entrada",N(I1704),IF(J1704="Saída",-N(I1704),0))</f>
        <v/>
      </c>
      <c r="M1704" s="54">
        <f>IF(B1704="",0,IF(H1704="Previsto",IF(Visao="Realizado + previsto",1,0),1))</f>
        <v/>
      </c>
      <c r="N1704" s="54">
        <f>IF(OR(B1704="",H1704&lt;&gt;"Previsto"),"",IF(B1704&lt;TODAY(),"Atrasado",IF(B1704&lt;=TODAY()+7,"Vence em 7 dias","A vencer")))</f>
        <v/>
      </c>
    </row>
    <row r="1705">
      <c r="B1705" s="51" t="n"/>
      <c r="C1705" s="52" t="n"/>
      <c r="D1705" s="52" t="n"/>
      <c r="E1705" s="52" t="n"/>
      <c r="F1705" s="52" t="n"/>
      <c r="G1705" s="52" t="n"/>
      <c r="H1705" s="52" t="n"/>
      <c r="I1705" s="53" t="n"/>
      <c r="J1705" s="54">
        <f>IF(D1705="","",IFERROR(INDEX(CatTipo,MATCH(D1705,CatNome,0)),"?"))</f>
        <v/>
      </c>
      <c r="K1705" s="54">
        <f>IF(D1705="","",IFERROR(INDEX(CatGrupo,MATCH(D1705,CatNome,0)),"?"))</f>
        <v/>
      </c>
      <c r="L1705" s="55">
        <f>IF(J1705="Entrada",N(I1705),IF(J1705="Saída",-N(I1705),0))</f>
        <v/>
      </c>
      <c r="M1705" s="54">
        <f>IF(B1705="",0,IF(H1705="Previsto",IF(Visao="Realizado + previsto",1,0),1))</f>
        <v/>
      </c>
      <c r="N1705" s="54">
        <f>IF(OR(B1705="",H1705&lt;&gt;"Previsto"),"",IF(B1705&lt;TODAY(),"Atrasado",IF(B1705&lt;=TODAY()+7,"Vence em 7 dias","A vencer")))</f>
        <v/>
      </c>
    </row>
    <row r="1706">
      <c r="B1706" s="51" t="n"/>
      <c r="C1706" s="52" t="n"/>
      <c r="D1706" s="52" t="n"/>
      <c r="E1706" s="52" t="n"/>
      <c r="F1706" s="52" t="n"/>
      <c r="G1706" s="52" t="n"/>
      <c r="H1706" s="52" t="n"/>
      <c r="I1706" s="53" t="n"/>
      <c r="J1706" s="54">
        <f>IF(D1706="","",IFERROR(INDEX(CatTipo,MATCH(D1706,CatNome,0)),"?"))</f>
        <v/>
      </c>
      <c r="K1706" s="54">
        <f>IF(D1706="","",IFERROR(INDEX(CatGrupo,MATCH(D1706,CatNome,0)),"?"))</f>
        <v/>
      </c>
      <c r="L1706" s="55">
        <f>IF(J1706="Entrada",N(I1706),IF(J1706="Saída",-N(I1706),0))</f>
        <v/>
      </c>
      <c r="M1706" s="54">
        <f>IF(B1706="",0,IF(H1706="Previsto",IF(Visao="Realizado + previsto",1,0),1))</f>
        <v/>
      </c>
      <c r="N1706" s="54">
        <f>IF(OR(B1706="",H1706&lt;&gt;"Previsto"),"",IF(B1706&lt;TODAY(),"Atrasado",IF(B1706&lt;=TODAY()+7,"Vence em 7 dias","A vencer")))</f>
        <v/>
      </c>
    </row>
    <row r="1707">
      <c r="B1707" s="51" t="n"/>
      <c r="C1707" s="52" t="n"/>
      <c r="D1707" s="52" t="n"/>
      <c r="E1707" s="52" t="n"/>
      <c r="F1707" s="52" t="n"/>
      <c r="G1707" s="52" t="n"/>
      <c r="H1707" s="52" t="n"/>
      <c r="I1707" s="53" t="n"/>
      <c r="J1707" s="54">
        <f>IF(D1707="","",IFERROR(INDEX(CatTipo,MATCH(D1707,CatNome,0)),"?"))</f>
        <v/>
      </c>
      <c r="K1707" s="54">
        <f>IF(D1707="","",IFERROR(INDEX(CatGrupo,MATCH(D1707,CatNome,0)),"?"))</f>
        <v/>
      </c>
      <c r="L1707" s="55">
        <f>IF(J1707="Entrada",N(I1707),IF(J1707="Saída",-N(I1707),0))</f>
        <v/>
      </c>
      <c r="M1707" s="54">
        <f>IF(B1707="",0,IF(H1707="Previsto",IF(Visao="Realizado + previsto",1,0),1))</f>
        <v/>
      </c>
      <c r="N1707" s="54">
        <f>IF(OR(B1707="",H1707&lt;&gt;"Previsto"),"",IF(B1707&lt;TODAY(),"Atrasado",IF(B1707&lt;=TODAY()+7,"Vence em 7 dias","A vencer")))</f>
        <v/>
      </c>
    </row>
    <row r="1708">
      <c r="B1708" s="51" t="n"/>
      <c r="C1708" s="52" t="n"/>
      <c r="D1708" s="52" t="n"/>
      <c r="E1708" s="52" t="n"/>
      <c r="F1708" s="52" t="n"/>
      <c r="G1708" s="52" t="n"/>
      <c r="H1708" s="52" t="n"/>
      <c r="I1708" s="53" t="n"/>
      <c r="J1708" s="54">
        <f>IF(D1708="","",IFERROR(INDEX(CatTipo,MATCH(D1708,CatNome,0)),"?"))</f>
        <v/>
      </c>
      <c r="K1708" s="54">
        <f>IF(D1708="","",IFERROR(INDEX(CatGrupo,MATCH(D1708,CatNome,0)),"?"))</f>
        <v/>
      </c>
      <c r="L1708" s="55">
        <f>IF(J1708="Entrada",N(I1708),IF(J1708="Saída",-N(I1708),0))</f>
        <v/>
      </c>
      <c r="M1708" s="54">
        <f>IF(B1708="",0,IF(H1708="Previsto",IF(Visao="Realizado + previsto",1,0),1))</f>
        <v/>
      </c>
      <c r="N1708" s="54">
        <f>IF(OR(B1708="",H1708&lt;&gt;"Previsto"),"",IF(B1708&lt;TODAY(),"Atrasado",IF(B1708&lt;=TODAY()+7,"Vence em 7 dias","A vencer")))</f>
        <v/>
      </c>
    </row>
    <row r="1709">
      <c r="B1709" s="51" t="n"/>
      <c r="C1709" s="52" t="n"/>
      <c r="D1709" s="52" t="n"/>
      <c r="E1709" s="52" t="n"/>
      <c r="F1709" s="52" t="n"/>
      <c r="G1709" s="52" t="n"/>
      <c r="H1709" s="52" t="n"/>
      <c r="I1709" s="53" t="n"/>
      <c r="J1709" s="54">
        <f>IF(D1709="","",IFERROR(INDEX(CatTipo,MATCH(D1709,CatNome,0)),"?"))</f>
        <v/>
      </c>
      <c r="K1709" s="54">
        <f>IF(D1709="","",IFERROR(INDEX(CatGrupo,MATCH(D1709,CatNome,0)),"?"))</f>
        <v/>
      </c>
      <c r="L1709" s="55">
        <f>IF(J1709="Entrada",N(I1709),IF(J1709="Saída",-N(I1709),0))</f>
        <v/>
      </c>
      <c r="M1709" s="54">
        <f>IF(B1709="",0,IF(H1709="Previsto",IF(Visao="Realizado + previsto",1,0),1))</f>
        <v/>
      </c>
      <c r="N1709" s="54">
        <f>IF(OR(B1709="",H1709&lt;&gt;"Previsto"),"",IF(B1709&lt;TODAY(),"Atrasado",IF(B1709&lt;=TODAY()+7,"Vence em 7 dias","A vencer")))</f>
        <v/>
      </c>
    </row>
    <row r="1710">
      <c r="B1710" s="51" t="n"/>
      <c r="C1710" s="52" t="n"/>
      <c r="D1710" s="52" t="n"/>
      <c r="E1710" s="52" t="n"/>
      <c r="F1710" s="52" t="n"/>
      <c r="G1710" s="52" t="n"/>
      <c r="H1710" s="52" t="n"/>
      <c r="I1710" s="53" t="n"/>
      <c r="J1710" s="54">
        <f>IF(D1710="","",IFERROR(INDEX(CatTipo,MATCH(D1710,CatNome,0)),"?"))</f>
        <v/>
      </c>
      <c r="K1710" s="54">
        <f>IF(D1710="","",IFERROR(INDEX(CatGrupo,MATCH(D1710,CatNome,0)),"?"))</f>
        <v/>
      </c>
      <c r="L1710" s="55">
        <f>IF(J1710="Entrada",N(I1710),IF(J1710="Saída",-N(I1710),0))</f>
        <v/>
      </c>
      <c r="M1710" s="54">
        <f>IF(B1710="",0,IF(H1710="Previsto",IF(Visao="Realizado + previsto",1,0),1))</f>
        <v/>
      </c>
      <c r="N1710" s="54">
        <f>IF(OR(B1710="",H1710&lt;&gt;"Previsto"),"",IF(B1710&lt;TODAY(),"Atrasado",IF(B1710&lt;=TODAY()+7,"Vence em 7 dias","A vencer")))</f>
        <v/>
      </c>
    </row>
    <row r="1711">
      <c r="B1711" s="51" t="n"/>
      <c r="C1711" s="52" t="n"/>
      <c r="D1711" s="52" t="n"/>
      <c r="E1711" s="52" t="n"/>
      <c r="F1711" s="52" t="n"/>
      <c r="G1711" s="52" t="n"/>
      <c r="H1711" s="52" t="n"/>
      <c r="I1711" s="53" t="n"/>
      <c r="J1711" s="54">
        <f>IF(D1711="","",IFERROR(INDEX(CatTipo,MATCH(D1711,CatNome,0)),"?"))</f>
        <v/>
      </c>
      <c r="K1711" s="54">
        <f>IF(D1711="","",IFERROR(INDEX(CatGrupo,MATCH(D1711,CatNome,0)),"?"))</f>
        <v/>
      </c>
      <c r="L1711" s="55">
        <f>IF(J1711="Entrada",N(I1711),IF(J1711="Saída",-N(I1711),0))</f>
        <v/>
      </c>
      <c r="M1711" s="54">
        <f>IF(B1711="",0,IF(H1711="Previsto",IF(Visao="Realizado + previsto",1,0),1))</f>
        <v/>
      </c>
      <c r="N1711" s="54">
        <f>IF(OR(B1711="",H1711&lt;&gt;"Previsto"),"",IF(B1711&lt;TODAY(),"Atrasado",IF(B1711&lt;=TODAY()+7,"Vence em 7 dias","A vencer")))</f>
        <v/>
      </c>
    </row>
    <row r="1712">
      <c r="B1712" s="51" t="n"/>
      <c r="C1712" s="52" t="n"/>
      <c r="D1712" s="52" t="n"/>
      <c r="E1712" s="52" t="n"/>
      <c r="F1712" s="52" t="n"/>
      <c r="G1712" s="52" t="n"/>
      <c r="H1712" s="52" t="n"/>
      <c r="I1712" s="53" t="n"/>
      <c r="J1712" s="54">
        <f>IF(D1712="","",IFERROR(INDEX(CatTipo,MATCH(D1712,CatNome,0)),"?"))</f>
        <v/>
      </c>
      <c r="K1712" s="54">
        <f>IF(D1712="","",IFERROR(INDEX(CatGrupo,MATCH(D1712,CatNome,0)),"?"))</f>
        <v/>
      </c>
      <c r="L1712" s="55">
        <f>IF(J1712="Entrada",N(I1712),IF(J1712="Saída",-N(I1712),0))</f>
        <v/>
      </c>
      <c r="M1712" s="54">
        <f>IF(B1712="",0,IF(H1712="Previsto",IF(Visao="Realizado + previsto",1,0),1))</f>
        <v/>
      </c>
      <c r="N1712" s="54">
        <f>IF(OR(B1712="",H1712&lt;&gt;"Previsto"),"",IF(B1712&lt;TODAY(),"Atrasado",IF(B1712&lt;=TODAY()+7,"Vence em 7 dias","A vencer")))</f>
        <v/>
      </c>
    </row>
    <row r="1713">
      <c r="B1713" s="51" t="n"/>
      <c r="C1713" s="52" t="n"/>
      <c r="D1713" s="52" t="n"/>
      <c r="E1713" s="52" t="n"/>
      <c r="F1713" s="52" t="n"/>
      <c r="G1713" s="52" t="n"/>
      <c r="H1713" s="52" t="n"/>
      <c r="I1713" s="53" t="n"/>
      <c r="J1713" s="54">
        <f>IF(D1713="","",IFERROR(INDEX(CatTipo,MATCH(D1713,CatNome,0)),"?"))</f>
        <v/>
      </c>
      <c r="K1713" s="54">
        <f>IF(D1713="","",IFERROR(INDEX(CatGrupo,MATCH(D1713,CatNome,0)),"?"))</f>
        <v/>
      </c>
      <c r="L1713" s="55">
        <f>IF(J1713="Entrada",N(I1713),IF(J1713="Saída",-N(I1713),0))</f>
        <v/>
      </c>
      <c r="M1713" s="54">
        <f>IF(B1713="",0,IF(H1713="Previsto",IF(Visao="Realizado + previsto",1,0),1))</f>
        <v/>
      </c>
      <c r="N1713" s="54">
        <f>IF(OR(B1713="",H1713&lt;&gt;"Previsto"),"",IF(B1713&lt;TODAY(),"Atrasado",IF(B1713&lt;=TODAY()+7,"Vence em 7 dias","A vencer")))</f>
        <v/>
      </c>
    </row>
    <row r="1714">
      <c r="B1714" s="51" t="n"/>
      <c r="C1714" s="52" t="n"/>
      <c r="D1714" s="52" t="n"/>
      <c r="E1714" s="52" t="n"/>
      <c r="F1714" s="52" t="n"/>
      <c r="G1714" s="52" t="n"/>
      <c r="H1714" s="52" t="n"/>
      <c r="I1714" s="53" t="n"/>
      <c r="J1714" s="54">
        <f>IF(D1714="","",IFERROR(INDEX(CatTipo,MATCH(D1714,CatNome,0)),"?"))</f>
        <v/>
      </c>
      <c r="K1714" s="54">
        <f>IF(D1714="","",IFERROR(INDEX(CatGrupo,MATCH(D1714,CatNome,0)),"?"))</f>
        <v/>
      </c>
      <c r="L1714" s="55">
        <f>IF(J1714="Entrada",N(I1714),IF(J1714="Saída",-N(I1714),0))</f>
        <v/>
      </c>
      <c r="M1714" s="54">
        <f>IF(B1714="",0,IF(H1714="Previsto",IF(Visao="Realizado + previsto",1,0),1))</f>
        <v/>
      </c>
      <c r="N1714" s="54">
        <f>IF(OR(B1714="",H1714&lt;&gt;"Previsto"),"",IF(B1714&lt;TODAY(),"Atrasado",IF(B1714&lt;=TODAY()+7,"Vence em 7 dias","A vencer")))</f>
        <v/>
      </c>
    </row>
    <row r="1715">
      <c r="B1715" s="51" t="n"/>
      <c r="C1715" s="52" t="n"/>
      <c r="D1715" s="52" t="n"/>
      <c r="E1715" s="52" t="n"/>
      <c r="F1715" s="52" t="n"/>
      <c r="G1715" s="52" t="n"/>
      <c r="H1715" s="52" t="n"/>
      <c r="I1715" s="53" t="n"/>
      <c r="J1715" s="54">
        <f>IF(D1715="","",IFERROR(INDEX(CatTipo,MATCH(D1715,CatNome,0)),"?"))</f>
        <v/>
      </c>
      <c r="K1715" s="54">
        <f>IF(D1715="","",IFERROR(INDEX(CatGrupo,MATCH(D1715,CatNome,0)),"?"))</f>
        <v/>
      </c>
      <c r="L1715" s="55">
        <f>IF(J1715="Entrada",N(I1715),IF(J1715="Saída",-N(I1715),0))</f>
        <v/>
      </c>
      <c r="M1715" s="54">
        <f>IF(B1715="",0,IF(H1715="Previsto",IF(Visao="Realizado + previsto",1,0),1))</f>
        <v/>
      </c>
      <c r="N1715" s="54">
        <f>IF(OR(B1715="",H1715&lt;&gt;"Previsto"),"",IF(B1715&lt;TODAY(),"Atrasado",IF(B1715&lt;=TODAY()+7,"Vence em 7 dias","A vencer")))</f>
        <v/>
      </c>
    </row>
    <row r="1716">
      <c r="B1716" s="51" t="n"/>
      <c r="C1716" s="52" t="n"/>
      <c r="D1716" s="52" t="n"/>
      <c r="E1716" s="52" t="n"/>
      <c r="F1716" s="52" t="n"/>
      <c r="G1716" s="52" t="n"/>
      <c r="H1716" s="52" t="n"/>
      <c r="I1716" s="53" t="n"/>
      <c r="J1716" s="54">
        <f>IF(D1716="","",IFERROR(INDEX(CatTipo,MATCH(D1716,CatNome,0)),"?"))</f>
        <v/>
      </c>
      <c r="K1716" s="54">
        <f>IF(D1716="","",IFERROR(INDEX(CatGrupo,MATCH(D1716,CatNome,0)),"?"))</f>
        <v/>
      </c>
      <c r="L1716" s="55">
        <f>IF(J1716="Entrada",N(I1716),IF(J1716="Saída",-N(I1716),0))</f>
        <v/>
      </c>
      <c r="M1716" s="54">
        <f>IF(B1716="",0,IF(H1716="Previsto",IF(Visao="Realizado + previsto",1,0),1))</f>
        <v/>
      </c>
      <c r="N1716" s="54">
        <f>IF(OR(B1716="",H1716&lt;&gt;"Previsto"),"",IF(B1716&lt;TODAY(),"Atrasado",IF(B1716&lt;=TODAY()+7,"Vence em 7 dias","A vencer")))</f>
        <v/>
      </c>
    </row>
    <row r="1717">
      <c r="B1717" s="51" t="n"/>
      <c r="C1717" s="52" t="n"/>
      <c r="D1717" s="52" t="n"/>
      <c r="E1717" s="52" t="n"/>
      <c r="F1717" s="52" t="n"/>
      <c r="G1717" s="52" t="n"/>
      <c r="H1717" s="52" t="n"/>
      <c r="I1717" s="53" t="n"/>
      <c r="J1717" s="54">
        <f>IF(D1717="","",IFERROR(INDEX(CatTipo,MATCH(D1717,CatNome,0)),"?"))</f>
        <v/>
      </c>
      <c r="K1717" s="54">
        <f>IF(D1717="","",IFERROR(INDEX(CatGrupo,MATCH(D1717,CatNome,0)),"?"))</f>
        <v/>
      </c>
      <c r="L1717" s="55">
        <f>IF(J1717="Entrada",N(I1717),IF(J1717="Saída",-N(I1717),0))</f>
        <v/>
      </c>
      <c r="M1717" s="54">
        <f>IF(B1717="",0,IF(H1717="Previsto",IF(Visao="Realizado + previsto",1,0),1))</f>
        <v/>
      </c>
      <c r="N1717" s="54">
        <f>IF(OR(B1717="",H1717&lt;&gt;"Previsto"),"",IF(B1717&lt;TODAY(),"Atrasado",IF(B1717&lt;=TODAY()+7,"Vence em 7 dias","A vencer")))</f>
        <v/>
      </c>
    </row>
    <row r="1718">
      <c r="B1718" s="51" t="n"/>
      <c r="C1718" s="52" t="n"/>
      <c r="D1718" s="52" t="n"/>
      <c r="E1718" s="52" t="n"/>
      <c r="F1718" s="52" t="n"/>
      <c r="G1718" s="52" t="n"/>
      <c r="H1718" s="52" t="n"/>
      <c r="I1718" s="53" t="n"/>
      <c r="J1718" s="54">
        <f>IF(D1718="","",IFERROR(INDEX(CatTipo,MATCH(D1718,CatNome,0)),"?"))</f>
        <v/>
      </c>
      <c r="K1718" s="54">
        <f>IF(D1718="","",IFERROR(INDEX(CatGrupo,MATCH(D1718,CatNome,0)),"?"))</f>
        <v/>
      </c>
      <c r="L1718" s="55">
        <f>IF(J1718="Entrada",N(I1718),IF(J1718="Saída",-N(I1718),0))</f>
        <v/>
      </c>
      <c r="M1718" s="54">
        <f>IF(B1718="",0,IF(H1718="Previsto",IF(Visao="Realizado + previsto",1,0),1))</f>
        <v/>
      </c>
      <c r="N1718" s="54">
        <f>IF(OR(B1718="",H1718&lt;&gt;"Previsto"),"",IF(B1718&lt;TODAY(),"Atrasado",IF(B1718&lt;=TODAY()+7,"Vence em 7 dias","A vencer")))</f>
        <v/>
      </c>
    </row>
    <row r="1719">
      <c r="B1719" s="51" t="n"/>
      <c r="C1719" s="52" t="n"/>
      <c r="D1719" s="52" t="n"/>
      <c r="E1719" s="52" t="n"/>
      <c r="F1719" s="52" t="n"/>
      <c r="G1719" s="52" t="n"/>
      <c r="H1719" s="52" t="n"/>
      <c r="I1719" s="53" t="n"/>
      <c r="J1719" s="54">
        <f>IF(D1719="","",IFERROR(INDEX(CatTipo,MATCH(D1719,CatNome,0)),"?"))</f>
        <v/>
      </c>
      <c r="K1719" s="54">
        <f>IF(D1719="","",IFERROR(INDEX(CatGrupo,MATCH(D1719,CatNome,0)),"?"))</f>
        <v/>
      </c>
      <c r="L1719" s="55">
        <f>IF(J1719="Entrada",N(I1719),IF(J1719="Saída",-N(I1719),0))</f>
        <v/>
      </c>
      <c r="M1719" s="54">
        <f>IF(B1719="",0,IF(H1719="Previsto",IF(Visao="Realizado + previsto",1,0),1))</f>
        <v/>
      </c>
      <c r="N1719" s="54">
        <f>IF(OR(B1719="",H1719&lt;&gt;"Previsto"),"",IF(B1719&lt;TODAY(),"Atrasado",IF(B1719&lt;=TODAY()+7,"Vence em 7 dias","A vencer")))</f>
        <v/>
      </c>
    </row>
    <row r="1720">
      <c r="B1720" s="51" t="n"/>
      <c r="C1720" s="52" t="n"/>
      <c r="D1720" s="52" t="n"/>
      <c r="E1720" s="52" t="n"/>
      <c r="F1720" s="52" t="n"/>
      <c r="G1720" s="52" t="n"/>
      <c r="H1720" s="52" t="n"/>
      <c r="I1720" s="53" t="n"/>
      <c r="J1720" s="54">
        <f>IF(D1720="","",IFERROR(INDEX(CatTipo,MATCH(D1720,CatNome,0)),"?"))</f>
        <v/>
      </c>
      <c r="K1720" s="54">
        <f>IF(D1720="","",IFERROR(INDEX(CatGrupo,MATCH(D1720,CatNome,0)),"?"))</f>
        <v/>
      </c>
      <c r="L1720" s="55">
        <f>IF(J1720="Entrada",N(I1720),IF(J1720="Saída",-N(I1720),0))</f>
        <v/>
      </c>
      <c r="M1720" s="54">
        <f>IF(B1720="",0,IF(H1720="Previsto",IF(Visao="Realizado + previsto",1,0),1))</f>
        <v/>
      </c>
      <c r="N1720" s="54">
        <f>IF(OR(B1720="",H1720&lt;&gt;"Previsto"),"",IF(B1720&lt;TODAY(),"Atrasado",IF(B1720&lt;=TODAY()+7,"Vence em 7 dias","A vencer")))</f>
        <v/>
      </c>
    </row>
    <row r="1721">
      <c r="B1721" s="51" t="n"/>
      <c r="C1721" s="52" t="n"/>
      <c r="D1721" s="52" t="n"/>
      <c r="E1721" s="52" t="n"/>
      <c r="F1721" s="52" t="n"/>
      <c r="G1721" s="52" t="n"/>
      <c r="H1721" s="52" t="n"/>
      <c r="I1721" s="53" t="n"/>
      <c r="J1721" s="54">
        <f>IF(D1721="","",IFERROR(INDEX(CatTipo,MATCH(D1721,CatNome,0)),"?"))</f>
        <v/>
      </c>
      <c r="K1721" s="54">
        <f>IF(D1721="","",IFERROR(INDEX(CatGrupo,MATCH(D1721,CatNome,0)),"?"))</f>
        <v/>
      </c>
      <c r="L1721" s="55">
        <f>IF(J1721="Entrada",N(I1721),IF(J1721="Saída",-N(I1721),0))</f>
        <v/>
      </c>
      <c r="M1721" s="54">
        <f>IF(B1721="",0,IF(H1721="Previsto",IF(Visao="Realizado + previsto",1,0),1))</f>
        <v/>
      </c>
      <c r="N1721" s="54">
        <f>IF(OR(B1721="",H1721&lt;&gt;"Previsto"),"",IF(B1721&lt;TODAY(),"Atrasado",IF(B1721&lt;=TODAY()+7,"Vence em 7 dias","A vencer")))</f>
        <v/>
      </c>
    </row>
    <row r="1722">
      <c r="B1722" s="51" t="n"/>
      <c r="C1722" s="52" t="n"/>
      <c r="D1722" s="52" t="n"/>
      <c r="E1722" s="52" t="n"/>
      <c r="F1722" s="52" t="n"/>
      <c r="G1722" s="52" t="n"/>
      <c r="H1722" s="52" t="n"/>
      <c r="I1722" s="53" t="n"/>
      <c r="J1722" s="54">
        <f>IF(D1722="","",IFERROR(INDEX(CatTipo,MATCH(D1722,CatNome,0)),"?"))</f>
        <v/>
      </c>
      <c r="K1722" s="54">
        <f>IF(D1722="","",IFERROR(INDEX(CatGrupo,MATCH(D1722,CatNome,0)),"?"))</f>
        <v/>
      </c>
      <c r="L1722" s="55">
        <f>IF(J1722="Entrada",N(I1722),IF(J1722="Saída",-N(I1722),0))</f>
        <v/>
      </c>
      <c r="M1722" s="54">
        <f>IF(B1722="",0,IF(H1722="Previsto",IF(Visao="Realizado + previsto",1,0),1))</f>
        <v/>
      </c>
      <c r="N1722" s="54">
        <f>IF(OR(B1722="",H1722&lt;&gt;"Previsto"),"",IF(B1722&lt;TODAY(),"Atrasado",IF(B1722&lt;=TODAY()+7,"Vence em 7 dias","A vencer")))</f>
        <v/>
      </c>
    </row>
    <row r="1723">
      <c r="B1723" s="51" t="n"/>
      <c r="C1723" s="52" t="n"/>
      <c r="D1723" s="52" t="n"/>
      <c r="E1723" s="52" t="n"/>
      <c r="F1723" s="52" t="n"/>
      <c r="G1723" s="52" t="n"/>
      <c r="H1723" s="52" t="n"/>
      <c r="I1723" s="53" t="n"/>
      <c r="J1723" s="54">
        <f>IF(D1723="","",IFERROR(INDEX(CatTipo,MATCH(D1723,CatNome,0)),"?"))</f>
        <v/>
      </c>
      <c r="K1723" s="54">
        <f>IF(D1723="","",IFERROR(INDEX(CatGrupo,MATCH(D1723,CatNome,0)),"?"))</f>
        <v/>
      </c>
      <c r="L1723" s="55">
        <f>IF(J1723="Entrada",N(I1723),IF(J1723="Saída",-N(I1723),0))</f>
        <v/>
      </c>
      <c r="M1723" s="54">
        <f>IF(B1723="",0,IF(H1723="Previsto",IF(Visao="Realizado + previsto",1,0),1))</f>
        <v/>
      </c>
      <c r="N1723" s="54">
        <f>IF(OR(B1723="",H1723&lt;&gt;"Previsto"),"",IF(B1723&lt;TODAY(),"Atrasado",IF(B1723&lt;=TODAY()+7,"Vence em 7 dias","A vencer")))</f>
        <v/>
      </c>
    </row>
    <row r="1724">
      <c r="B1724" s="51" t="n"/>
      <c r="C1724" s="52" t="n"/>
      <c r="D1724" s="52" t="n"/>
      <c r="E1724" s="52" t="n"/>
      <c r="F1724" s="52" t="n"/>
      <c r="G1724" s="52" t="n"/>
      <c r="H1724" s="52" t="n"/>
      <c r="I1724" s="53" t="n"/>
      <c r="J1724" s="54">
        <f>IF(D1724="","",IFERROR(INDEX(CatTipo,MATCH(D1724,CatNome,0)),"?"))</f>
        <v/>
      </c>
      <c r="K1724" s="54">
        <f>IF(D1724="","",IFERROR(INDEX(CatGrupo,MATCH(D1724,CatNome,0)),"?"))</f>
        <v/>
      </c>
      <c r="L1724" s="55">
        <f>IF(J1724="Entrada",N(I1724),IF(J1724="Saída",-N(I1724),0))</f>
        <v/>
      </c>
      <c r="M1724" s="54">
        <f>IF(B1724="",0,IF(H1724="Previsto",IF(Visao="Realizado + previsto",1,0),1))</f>
        <v/>
      </c>
      <c r="N1724" s="54">
        <f>IF(OR(B1724="",H1724&lt;&gt;"Previsto"),"",IF(B1724&lt;TODAY(),"Atrasado",IF(B1724&lt;=TODAY()+7,"Vence em 7 dias","A vencer")))</f>
        <v/>
      </c>
    </row>
    <row r="1725">
      <c r="B1725" s="51" t="n"/>
      <c r="C1725" s="52" t="n"/>
      <c r="D1725" s="52" t="n"/>
      <c r="E1725" s="52" t="n"/>
      <c r="F1725" s="52" t="n"/>
      <c r="G1725" s="52" t="n"/>
      <c r="H1725" s="52" t="n"/>
      <c r="I1725" s="53" t="n"/>
      <c r="J1725" s="54">
        <f>IF(D1725="","",IFERROR(INDEX(CatTipo,MATCH(D1725,CatNome,0)),"?"))</f>
        <v/>
      </c>
      <c r="K1725" s="54">
        <f>IF(D1725="","",IFERROR(INDEX(CatGrupo,MATCH(D1725,CatNome,0)),"?"))</f>
        <v/>
      </c>
      <c r="L1725" s="55">
        <f>IF(J1725="Entrada",N(I1725),IF(J1725="Saída",-N(I1725),0))</f>
        <v/>
      </c>
      <c r="M1725" s="54">
        <f>IF(B1725="",0,IF(H1725="Previsto",IF(Visao="Realizado + previsto",1,0),1))</f>
        <v/>
      </c>
      <c r="N1725" s="54">
        <f>IF(OR(B1725="",H1725&lt;&gt;"Previsto"),"",IF(B1725&lt;TODAY(),"Atrasado",IF(B1725&lt;=TODAY()+7,"Vence em 7 dias","A vencer")))</f>
        <v/>
      </c>
    </row>
    <row r="1726">
      <c r="B1726" s="51" t="n"/>
      <c r="C1726" s="52" t="n"/>
      <c r="D1726" s="52" t="n"/>
      <c r="E1726" s="52" t="n"/>
      <c r="F1726" s="52" t="n"/>
      <c r="G1726" s="52" t="n"/>
      <c r="H1726" s="52" t="n"/>
      <c r="I1726" s="53" t="n"/>
      <c r="J1726" s="54">
        <f>IF(D1726="","",IFERROR(INDEX(CatTipo,MATCH(D1726,CatNome,0)),"?"))</f>
        <v/>
      </c>
      <c r="K1726" s="54">
        <f>IF(D1726="","",IFERROR(INDEX(CatGrupo,MATCH(D1726,CatNome,0)),"?"))</f>
        <v/>
      </c>
      <c r="L1726" s="55">
        <f>IF(J1726="Entrada",N(I1726),IF(J1726="Saída",-N(I1726),0))</f>
        <v/>
      </c>
      <c r="M1726" s="54">
        <f>IF(B1726="",0,IF(H1726="Previsto",IF(Visao="Realizado + previsto",1,0),1))</f>
        <v/>
      </c>
      <c r="N1726" s="54">
        <f>IF(OR(B1726="",H1726&lt;&gt;"Previsto"),"",IF(B1726&lt;TODAY(),"Atrasado",IF(B1726&lt;=TODAY()+7,"Vence em 7 dias","A vencer")))</f>
        <v/>
      </c>
    </row>
    <row r="1727">
      <c r="B1727" s="51" t="n"/>
      <c r="C1727" s="52" t="n"/>
      <c r="D1727" s="52" t="n"/>
      <c r="E1727" s="52" t="n"/>
      <c r="F1727" s="52" t="n"/>
      <c r="G1727" s="52" t="n"/>
      <c r="H1727" s="52" t="n"/>
      <c r="I1727" s="53" t="n"/>
      <c r="J1727" s="54">
        <f>IF(D1727="","",IFERROR(INDEX(CatTipo,MATCH(D1727,CatNome,0)),"?"))</f>
        <v/>
      </c>
      <c r="K1727" s="54">
        <f>IF(D1727="","",IFERROR(INDEX(CatGrupo,MATCH(D1727,CatNome,0)),"?"))</f>
        <v/>
      </c>
      <c r="L1727" s="55">
        <f>IF(J1727="Entrada",N(I1727),IF(J1727="Saída",-N(I1727),0))</f>
        <v/>
      </c>
      <c r="M1727" s="54">
        <f>IF(B1727="",0,IF(H1727="Previsto",IF(Visao="Realizado + previsto",1,0),1))</f>
        <v/>
      </c>
      <c r="N1727" s="54">
        <f>IF(OR(B1727="",H1727&lt;&gt;"Previsto"),"",IF(B1727&lt;TODAY(),"Atrasado",IF(B1727&lt;=TODAY()+7,"Vence em 7 dias","A vencer")))</f>
        <v/>
      </c>
    </row>
    <row r="1728">
      <c r="B1728" s="51" t="n"/>
      <c r="C1728" s="52" t="n"/>
      <c r="D1728" s="52" t="n"/>
      <c r="E1728" s="52" t="n"/>
      <c r="F1728" s="52" t="n"/>
      <c r="G1728" s="52" t="n"/>
      <c r="H1728" s="52" t="n"/>
      <c r="I1728" s="53" t="n"/>
      <c r="J1728" s="54">
        <f>IF(D1728="","",IFERROR(INDEX(CatTipo,MATCH(D1728,CatNome,0)),"?"))</f>
        <v/>
      </c>
      <c r="K1728" s="54">
        <f>IF(D1728="","",IFERROR(INDEX(CatGrupo,MATCH(D1728,CatNome,0)),"?"))</f>
        <v/>
      </c>
      <c r="L1728" s="55">
        <f>IF(J1728="Entrada",N(I1728),IF(J1728="Saída",-N(I1728),0))</f>
        <v/>
      </c>
      <c r="M1728" s="54">
        <f>IF(B1728="",0,IF(H1728="Previsto",IF(Visao="Realizado + previsto",1,0),1))</f>
        <v/>
      </c>
      <c r="N1728" s="54">
        <f>IF(OR(B1728="",H1728&lt;&gt;"Previsto"),"",IF(B1728&lt;TODAY(),"Atrasado",IF(B1728&lt;=TODAY()+7,"Vence em 7 dias","A vencer")))</f>
        <v/>
      </c>
    </row>
    <row r="1729">
      <c r="B1729" s="51" t="n"/>
      <c r="C1729" s="52" t="n"/>
      <c r="D1729" s="52" t="n"/>
      <c r="E1729" s="52" t="n"/>
      <c r="F1729" s="52" t="n"/>
      <c r="G1729" s="52" t="n"/>
      <c r="H1729" s="52" t="n"/>
      <c r="I1729" s="53" t="n"/>
      <c r="J1729" s="54">
        <f>IF(D1729="","",IFERROR(INDEX(CatTipo,MATCH(D1729,CatNome,0)),"?"))</f>
        <v/>
      </c>
      <c r="K1729" s="54">
        <f>IF(D1729="","",IFERROR(INDEX(CatGrupo,MATCH(D1729,CatNome,0)),"?"))</f>
        <v/>
      </c>
      <c r="L1729" s="55">
        <f>IF(J1729="Entrada",N(I1729),IF(J1729="Saída",-N(I1729),0))</f>
        <v/>
      </c>
      <c r="M1729" s="54">
        <f>IF(B1729="",0,IF(H1729="Previsto",IF(Visao="Realizado + previsto",1,0),1))</f>
        <v/>
      </c>
      <c r="N1729" s="54">
        <f>IF(OR(B1729="",H1729&lt;&gt;"Previsto"),"",IF(B1729&lt;TODAY(),"Atrasado",IF(B1729&lt;=TODAY()+7,"Vence em 7 dias","A vencer")))</f>
        <v/>
      </c>
    </row>
    <row r="1730">
      <c r="B1730" s="51" t="n"/>
      <c r="C1730" s="52" t="n"/>
      <c r="D1730" s="52" t="n"/>
      <c r="E1730" s="52" t="n"/>
      <c r="F1730" s="52" t="n"/>
      <c r="G1730" s="52" t="n"/>
      <c r="H1730" s="52" t="n"/>
      <c r="I1730" s="53" t="n"/>
      <c r="J1730" s="54">
        <f>IF(D1730="","",IFERROR(INDEX(CatTipo,MATCH(D1730,CatNome,0)),"?"))</f>
        <v/>
      </c>
      <c r="K1730" s="54">
        <f>IF(D1730="","",IFERROR(INDEX(CatGrupo,MATCH(D1730,CatNome,0)),"?"))</f>
        <v/>
      </c>
      <c r="L1730" s="55">
        <f>IF(J1730="Entrada",N(I1730),IF(J1730="Saída",-N(I1730),0))</f>
        <v/>
      </c>
      <c r="M1730" s="54">
        <f>IF(B1730="",0,IF(H1730="Previsto",IF(Visao="Realizado + previsto",1,0),1))</f>
        <v/>
      </c>
      <c r="N1730" s="54">
        <f>IF(OR(B1730="",H1730&lt;&gt;"Previsto"),"",IF(B1730&lt;TODAY(),"Atrasado",IF(B1730&lt;=TODAY()+7,"Vence em 7 dias","A vencer")))</f>
        <v/>
      </c>
    </row>
    <row r="1731">
      <c r="B1731" s="51" t="n"/>
      <c r="C1731" s="52" t="n"/>
      <c r="D1731" s="52" t="n"/>
      <c r="E1731" s="52" t="n"/>
      <c r="F1731" s="52" t="n"/>
      <c r="G1731" s="52" t="n"/>
      <c r="H1731" s="52" t="n"/>
      <c r="I1731" s="53" t="n"/>
      <c r="J1731" s="54">
        <f>IF(D1731="","",IFERROR(INDEX(CatTipo,MATCH(D1731,CatNome,0)),"?"))</f>
        <v/>
      </c>
      <c r="K1731" s="54">
        <f>IF(D1731="","",IFERROR(INDEX(CatGrupo,MATCH(D1731,CatNome,0)),"?"))</f>
        <v/>
      </c>
      <c r="L1731" s="55">
        <f>IF(J1731="Entrada",N(I1731),IF(J1731="Saída",-N(I1731),0))</f>
        <v/>
      </c>
      <c r="M1731" s="54">
        <f>IF(B1731="",0,IF(H1731="Previsto",IF(Visao="Realizado + previsto",1,0),1))</f>
        <v/>
      </c>
      <c r="N1731" s="54">
        <f>IF(OR(B1731="",H1731&lt;&gt;"Previsto"),"",IF(B1731&lt;TODAY(),"Atrasado",IF(B1731&lt;=TODAY()+7,"Vence em 7 dias","A vencer")))</f>
        <v/>
      </c>
    </row>
    <row r="1732">
      <c r="B1732" s="51" t="n"/>
      <c r="C1732" s="52" t="n"/>
      <c r="D1732" s="52" t="n"/>
      <c r="E1732" s="52" t="n"/>
      <c r="F1732" s="52" t="n"/>
      <c r="G1732" s="52" t="n"/>
      <c r="H1732" s="52" t="n"/>
      <c r="I1732" s="53" t="n"/>
      <c r="J1732" s="54">
        <f>IF(D1732="","",IFERROR(INDEX(CatTipo,MATCH(D1732,CatNome,0)),"?"))</f>
        <v/>
      </c>
      <c r="K1732" s="54">
        <f>IF(D1732="","",IFERROR(INDEX(CatGrupo,MATCH(D1732,CatNome,0)),"?"))</f>
        <v/>
      </c>
      <c r="L1732" s="55">
        <f>IF(J1732="Entrada",N(I1732),IF(J1732="Saída",-N(I1732),0))</f>
        <v/>
      </c>
      <c r="M1732" s="54">
        <f>IF(B1732="",0,IF(H1732="Previsto",IF(Visao="Realizado + previsto",1,0),1))</f>
        <v/>
      </c>
      <c r="N1732" s="54">
        <f>IF(OR(B1732="",H1732&lt;&gt;"Previsto"),"",IF(B1732&lt;TODAY(),"Atrasado",IF(B1732&lt;=TODAY()+7,"Vence em 7 dias","A vencer")))</f>
        <v/>
      </c>
    </row>
    <row r="1733">
      <c r="B1733" s="51" t="n"/>
      <c r="C1733" s="52" t="n"/>
      <c r="D1733" s="52" t="n"/>
      <c r="E1733" s="52" t="n"/>
      <c r="F1733" s="52" t="n"/>
      <c r="G1733" s="52" t="n"/>
      <c r="H1733" s="52" t="n"/>
      <c r="I1733" s="53" t="n"/>
      <c r="J1733" s="54">
        <f>IF(D1733="","",IFERROR(INDEX(CatTipo,MATCH(D1733,CatNome,0)),"?"))</f>
        <v/>
      </c>
      <c r="K1733" s="54">
        <f>IF(D1733="","",IFERROR(INDEX(CatGrupo,MATCH(D1733,CatNome,0)),"?"))</f>
        <v/>
      </c>
      <c r="L1733" s="55">
        <f>IF(J1733="Entrada",N(I1733),IF(J1733="Saída",-N(I1733),0))</f>
        <v/>
      </c>
      <c r="M1733" s="54">
        <f>IF(B1733="",0,IF(H1733="Previsto",IF(Visao="Realizado + previsto",1,0),1))</f>
        <v/>
      </c>
      <c r="N1733" s="54">
        <f>IF(OR(B1733="",H1733&lt;&gt;"Previsto"),"",IF(B1733&lt;TODAY(),"Atrasado",IF(B1733&lt;=TODAY()+7,"Vence em 7 dias","A vencer")))</f>
        <v/>
      </c>
    </row>
    <row r="1734">
      <c r="B1734" s="51" t="n"/>
      <c r="C1734" s="52" t="n"/>
      <c r="D1734" s="52" t="n"/>
      <c r="E1734" s="52" t="n"/>
      <c r="F1734" s="52" t="n"/>
      <c r="G1734" s="52" t="n"/>
      <c r="H1734" s="52" t="n"/>
      <c r="I1734" s="53" t="n"/>
      <c r="J1734" s="54">
        <f>IF(D1734="","",IFERROR(INDEX(CatTipo,MATCH(D1734,CatNome,0)),"?"))</f>
        <v/>
      </c>
      <c r="K1734" s="54">
        <f>IF(D1734="","",IFERROR(INDEX(CatGrupo,MATCH(D1734,CatNome,0)),"?"))</f>
        <v/>
      </c>
      <c r="L1734" s="55">
        <f>IF(J1734="Entrada",N(I1734),IF(J1734="Saída",-N(I1734),0))</f>
        <v/>
      </c>
      <c r="M1734" s="54">
        <f>IF(B1734="",0,IF(H1734="Previsto",IF(Visao="Realizado + previsto",1,0),1))</f>
        <v/>
      </c>
      <c r="N1734" s="54">
        <f>IF(OR(B1734="",H1734&lt;&gt;"Previsto"),"",IF(B1734&lt;TODAY(),"Atrasado",IF(B1734&lt;=TODAY()+7,"Vence em 7 dias","A vencer")))</f>
        <v/>
      </c>
    </row>
    <row r="1735">
      <c r="B1735" s="51" t="n"/>
      <c r="C1735" s="52" t="n"/>
      <c r="D1735" s="52" t="n"/>
      <c r="E1735" s="52" t="n"/>
      <c r="F1735" s="52" t="n"/>
      <c r="G1735" s="52" t="n"/>
      <c r="H1735" s="52" t="n"/>
      <c r="I1735" s="53" t="n"/>
      <c r="J1735" s="54">
        <f>IF(D1735="","",IFERROR(INDEX(CatTipo,MATCH(D1735,CatNome,0)),"?"))</f>
        <v/>
      </c>
      <c r="K1735" s="54">
        <f>IF(D1735="","",IFERROR(INDEX(CatGrupo,MATCH(D1735,CatNome,0)),"?"))</f>
        <v/>
      </c>
      <c r="L1735" s="55">
        <f>IF(J1735="Entrada",N(I1735),IF(J1735="Saída",-N(I1735),0))</f>
        <v/>
      </c>
      <c r="M1735" s="54">
        <f>IF(B1735="",0,IF(H1735="Previsto",IF(Visao="Realizado + previsto",1,0),1))</f>
        <v/>
      </c>
      <c r="N1735" s="54">
        <f>IF(OR(B1735="",H1735&lt;&gt;"Previsto"),"",IF(B1735&lt;TODAY(),"Atrasado",IF(B1735&lt;=TODAY()+7,"Vence em 7 dias","A vencer")))</f>
        <v/>
      </c>
    </row>
    <row r="1736">
      <c r="B1736" s="51" t="n"/>
      <c r="C1736" s="52" t="n"/>
      <c r="D1736" s="52" t="n"/>
      <c r="E1736" s="52" t="n"/>
      <c r="F1736" s="52" t="n"/>
      <c r="G1736" s="52" t="n"/>
      <c r="H1736" s="52" t="n"/>
      <c r="I1736" s="53" t="n"/>
      <c r="J1736" s="54">
        <f>IF(D1736="","",IFERROR(INDEX(CatTipo,MATCH(D1736,CatNome,0)),"?"))</f>
        <v/>
      </c>
      <c r="K1736" s="54">
        <f>IF(D1736="","",IFERROR(INDEX(CatGrupo,MATCH(D1736,CatNome,0)),"?"))</f>
        <v/>
      </c>
      <c r="L1736" s="55">
        <f>IF(J1736="Entrada",N(I1736),IF(J1736="Saída",-N(I1736),0))</f>
        <v/>
      </c>
      <c r="M1736" s="54">
        <f>IF(B1736="",0,IF(H1736="Previsto",IF(Visao="Realizado + previsto",1,0),1))</f>
        <v/>
      </c>
      <c r="N1736" s="54">
        <f>IF(OR(B1736="",H1736&lt;&gt;"Previsto"),"",IF(B1736&lt;TODAY(),"Atrasado",IF(B1736&lt;=TODAY()+7,"Vence em 7 dias","A vencer")))</f>
        <v/>
      </c>
    </row>
    <row r="1737">
      <c r="B1737" s="51" t="n"/>
      <c r="C1737" s="52" t="n"/>
      <c r="D1737" s="52" t="n"/>
      <c r="E1737" s="52" t="n"/>
      <c r="F1737" s="52" t="n"/>
      <c r="G1737" s="52" t="n"/>
      <c r="H1737" s="52" t="n"/>
      <c r="I1737" s="53" t="n"/>
      <c r="J1737" s="54">
        <f>IF(D1737="","",IFERROR(INDEX(CatTipo,MATCH(D1737,CatNome,0)),"?"))</f>
        <v/>
      </c>
      <c r="K1737" s="54">
        <f>IF(D1737="","",IFERROR(INDEX(CatGrupo,MATCH(D1737,CatNome,0)),"?"))</f>
        <v/>
      </c>
      <c r="L1737" s="55">
        <f>IF(J1737="Entrada",N(I1737),IF(J1737="Saída",-N(I1737),0))</f>
        <v/>
      </c>
      <c r="M1737" s="54">
        <f>IF(B1737="",0,IF(H1737="Previsto",IF(Visao="Realizado + previsto",1,0),1))</f>
        <v/>
      </c>
      <c r="N1737" s="54">
        <f>IF(OR(B1737="",H1737&lt;&gt;"Previsto"),"",IF(B1737&lt;TODAY(),"Atrasado",IF(B1737&lt;=TODAY()+7,"Vence em 7 dias","A vencer")))</f>
        <v/>
      </c>
    </row>
    <row r="1738">
      <c r="B1738" s="51" t="n"/>
      <c r="C1738" s="52" t="n"/>
      <c r="D1738" s="52" t="n"/>
      <c r="E1738" s="52" t="n"/>
      <c r="F1738" s="52" t="n"/>
      <c r="G1738" s="52" t="n"/>
      <c r="H1738" s="52" t="n"/>
      <c r="I1738" s="53" t="n"/>
      <c r="J1738" s="54">
        <f>IF(D1738="","",IFERROR(INDEX(CatTipo,MATCH(D1738,CatNome,0)),"?"))</f>
        <v/>
      </c>
      <c r="K1738" s="54">
        <f>IF(D1738="","",IFERROR(INDEX(CatGrupo,MATCH(D1738,CatNome,0)),"?"))</f>
        <v/>
      </c>
      <c r="L1738" s="55">
        <f>IF(J1738="Entrada",N(I1738),IF(J1738="Saída",-N(I1738),0))</f>
        <v/>
      </c>
      <c r="M1738" s="54">
        <f>IF(B1738="",0,IF(H1738="Previsto",IF(Visao="Realizado + previsto",1,0),1))</f>
        <v/>
      </c>
      <c r="N1738" s="54">
        <f>IF(OR(B1738="",H1738&lt;&gt;"Previsto"),"",IF(B1738&lt;TODAY(),"Atrasado",IF(B1738&lt;=TODAY()+7,"Vence em 7 dias","A vencer")))</f>
        <v/>
      </c>
    </row>
    <row r="1739">
      <c r="B1739" s="51" t="n"/>
      <c r="C1739" s="52" t="n"/>
      <c r="D1739" s="52" t="n"/>
      <c r="E1739" s="52" t="n"/>
      <c r="F1739" s="52" t="n"/>
      <c r="G1739" s="52" t="n"/>
      <c r="H1739" s="52" t="n"/>
      <c r="I1739" s="53" t="n"/>
      <c r="J1739" s="54">
        <f>IF(D1739="","",IFERROR(INDEX(CatTipo,MATCH(D1739,CatNome,0)),"?"))</f>
        <v/>
      </c>
      <c r="K1739" s="54">
        <f>IF(D1739="","",IFERROR(INDEX(CatGrupo,MATCH(D1739,CatNome,0)),"?"))</f>
        <v/>
      </c>
      <c r="L1739" s="55">
        <f>IF(J1739="Entrada",N(I1739),IF(J1739="Saída",-N(I1739),0))</f>
        <v/>
      </c>
      <c r="M1739" s="54">
        <f>IF(B1739="",0,IF(H1739="Previsto",IF(Visao="Realizado + previsto",1,0),1))</f>
        <v/>
      </c>
      <c r="N1739" s="54">
        <f>IF(OR(B1739="",H1739&lt;&gt;"Previsto"),"",IF(B1739&lt;TODAY(),"Atrasado",IF(B1739&lt;=TODAY()+7,"Vence em 7 dias","A vencer")))</f>
        <v/>
      </c>
    </row>
    <row r="1740">
      <c r="B1740" s="51" t="n"/>
      <c r="C1740" s="52" t="n"/>
      <c r="D1740" s="52" t="n"/>
      <c r="E1740" s="52" t="n"/>
      <c r="F1740" s="52" t="n"/>
      <c r="G1740" s="52" t="n"/>
      <c r="H1740" s="52" t="n"/>
      <c r="I1740" s="53" t="n"/>
      <c r="J1740" s="54">
        <f>IF(D1740="","",IFERROR(INDEX(CatTipo,MATCH(D1740,CatNome,0)),"?"))</f>
        <v/>
      </c>
      <c r="K1740" s="54">
        <f>IF(D1740="","",IFERROR(INDEX(CatGrupo,MATCH(D1740,CatNome,0)),"?"))</f>
        <v/>
      </c>
      <c r="L1740" s="55">
        <f>IF(J1740="Entrada",N(I1740),IF(J1740="Saída",-N(I1740),0))</f>
        <v/>
      </c>
      <c r="M1740" s="54">
        <f>IF(B1740="",0,IF(H1740="Previsto",IF(Visao="Realizado + previsto",1,0),1))</f>
        <v/>
      </c>
      <c r="N1740" s="54">
        <f>IF(OR(B1740="",H1740&lt;&gt;"Previsto"),"",IF(B1740&lt;TODAY(),"Atrasado",IF(B1740&lt;=TODAY()+7,"Vence em 7 dias","A vencer")))</f>
        <v/>
      </c>
    </row>
    <row r="1741">
      <c r="B1741" s="51" t="n"/>
      <c r="C1741" s="52" t="n"/>
      <c r="D1741" s="52" t="n"/>
      <c r="E1741" s="52" t="n"/>
      <c r="F1741" s="52" t="n"/>
      <c r="G1741" s="52" t="n"/>
      <c r="H1741" s="52" t="n"/>
      <c r="I1741" s="53" t="n"/>
      <c r="J1741" s="54">
        <f>IF(D1741="","",IFERROR(INDEX(CatTipo,MATCH(D1741,CatNome,0)),"?"))</f>
        <v/>
      </c>
      <c r="K1741" s="54">
        <f>IF(D1741="","",IFERROR(INDEX(CatGrupo,MATCH(D1741,CatNome,0)),"?"))</f>
        <v/>
      </c>
      <c r="L1741" s="55">
        <f>IF(J1741="Entrada",N(I1741),IF(J1741="Saída",-N(I1741),0))</f>
        <v/>
      </c>
      <c r="M1741" s="54">
        <f>IF(B1741="",0,IF(H1741="Previsto",IF(Visao="Realizado + previsto",1,0),1))</f>
        <v/>
      </c>
      <c r="N1741" s="54">
        <f>IF(OR(B1741="",H1741&lt;&gt;"Previsto"),"",IF(B1741&lt;TODAY(),"Atrasado",IF(B1741&lt;=TODAY()+7,"Vence em 7 dias","A vencer")))</f>
        <v/>
      </c>
    </row>
    <row r="1742">
      <c r="B1742" s="51" t="n"/>
      <c r="C1742" s="52" t="n"/>
      <c r="D1742" s="52" t="n"/>
      <c r="E1742" s="52" t="n"/>
      <c r="F1742" s="52" t="n"/>
      <c r="G1742" s="52" t="n"/>
      <c r="H1742" s="52" t="n"/>
      <c r="I1742" s="53" t="n"/>
      <c r="J1742" s="54">
        <f>IF(D1742="","",IFERROR(INDEX(CatTipo,MATCH(D1742,CatNome,0)),"?"))</f>
        <v/>
      </c>
      <c r="K1742" s="54">
        <f>IF(D1742="","",IFERROR(INDEX(CatGrupo,MATCH(D1742,CatNome,0)),"?"))</f>
        <v/>
      </c>
      <c r="L1742" s="55">
        <f>IF(J1742="Entrada",N(I1742),IF(J1742="Saída",-N(I1742),0))</f>
        <v/>
      </c>
      <c r="M1742" s="54">
        <f>IF(B1742="",0,IF(H1742="Previsto",IF(Visao="Realizado + previsto",1,0),1))</f>
        <v/>
      </c>
      <c r="N1742" s="54">
        <f>IF(OR(B1742="",H1742&lt;&gt;"Previsto"),"",IF(B1742&lt;TODAY(),"Atrasado",IF(B1742&lt;=TODAY()+7,"Vence em 7 dias","A vencer")))</f>
        <v/>
      </c>
    </row>
    <row r="1743">
      <c r="B1743" s="51" t="n"/>
      <c r="C1743" s="52" t="n"/>
      <c r="D1743" s="52" t="n"/>
      <c r="E1743" s="52" t="n"/>
      <c r="F1743" s="52" t="n"/>
      <c r="G1743" s="52" t="n"/>
      <c r="H1743" s="52" t="n"/>
      <c r="I1743" s="53" t="n"/>
      <c r="J1743" s="54">
        <f>IF(D1743="","",IFERROR(INDEX(CatTipo,MATCH(D1743,CatNome,0)),"?"))</f>
        <v/>
      </c>
      <c r="K1743" s="54">
        <f>IF(D1743="","",IFERROR(INDEX(CatGrupo,MATCH(D1743,CatNome,0)),"?"))</f>
        <v/>
      </c>
      <c r="L1743" s="55">
        <f>IF(J1743="Entrada",N(I1743),IF(J1743="Saída",-N(I1743),0))</f>
        <v/>
      </c>
      <c r="M1743" s="54">
        <f>IF(B1743="",0,IF(H1743="Previsto",IF(Visao="Realizado + previsto",1,0),1))</f>
        <v/>
      </c>
      <c r="N1743" s="54">
        <f>IF(OR(B1743="",H1743&lt;&gt;"Previsto"),"",IF(B1743&lt;TODAY(),"Atrasado",IF(B1743&lt;=TODAY()+7,"Vence em 7 dias","A vencer")))</f>
        <v/>
      </c>
    </row>
    <row r="1744">
      <c r="B1744" s="51" t="n"/>
      <c r="C1744" s="52" t="n"/>
      <c r="D1744" s="52" t="n"/>
      <c r="E1744" s="52" t="n"/>
      <c r="F1744" s="52" t="n"/>
      <c r="G1744" s="52" t="n"/>
      <c r="H1744" s="52" t="n"/>
      <c r="I1744" s="53" t="n"/>
      <c r="J1744" s="54">
        <f>IF(D1744="","",IFERROR(INDEX(CatTipo,MATCH(D1744,CatNome,0)),"?"))</f>
        <v/>
      </c>
      <c r="K1744" s="54">
        <f>IF(D1744="","",IFERROR(INDEX(CatGrupo,MATCH(D1744,CatNome,0)),"?"))</f>
        <v/>
      </c>
      <c r="L1744" s="55">
        <f>IF(J1744="Entrada",N(I1744),IF(J1744="Saída",-N(I1744),0))</f>
        <v/>
      </c>
      <c r="M1744" s="54">
        <f>IF(B1744="",0,IF(H1744="Previsto",IF(Visao="Realizado + previsto",1,0),1))</f>
        <v/>
      </c>
      <c r="N1744" s="54">
        <f>IF(OR(B1744="",H1744&lt;&gt;"Previsto"),"",IF(B1744&lt;TODAY(),"Atrasado",IF(B1744&lt;=TODAY()+7,"Vence em 7 dias","A vencer")))</f>
        <v/>
      </c>
    </row>
    <row r="1745">
      <c r="B1745" s="51" t="n"/>
      <c r="C1745" s="52" t="n"/>
      <c r="D1745" s="52" t="n"/>
      <c r="E1745" s="52" t="n"/>
      <c r="F1745" s="52" t="n"/>
      <c r="G1745" s="52" t="n"/>
      <c r="H1745" s="52" t="n"/>
      <c r="I1745" s="53" t="n"/>
      <c r="J1745" s="54">
        <f>IF(D1745="","",IFERROR(INDEX(CatTipo,MATCH(D1745,CatNome,0)),"?"))</f>
        <v/>
      </c>
      <c r="K1745" s="54">
        <f>IF(D1745="","",IFERROR(INDEX(CatGrupo,MATCH(D1745,CatNome,0)),"?"))</f>
        <v/>
      </c>
      <c r="L1745" s="55">
        <f>IF(J1745="Entrada",N(I1745),IF(J1745="Saída",-N(I1745),0))</f>
        <v/>
      </c>
      <c r="M1745" s="54">
        <f>IF(B1745="",0,IF(H1745="Previsto",IF(Visao="Realizado + previsto",1,0),1))</f>
        <v/>
      </c>
      <c r="N1745" s="54">
        <f>IF(OR(B1745="",H1745&lt;&gt;"Previsto"),"",IF(B1745&lt;TODAY(),"Atrasado",IF(B1745&lt;=TODAY()+7,"Vence em 7 dias","A vencer")))</f>
        <v/>
      </c>
    </row>
    <row r="1746">
      <c r="B1746" s="51" t="n"/>
      <c r="C1746" s="52" t="n"/>
      <c r="D1746" s="52" t="n"/>
      <c r="E1746" s="52" t="n"/>
      <c r="F1746" s="52" t="n"/>
      <c r="G1746" s="52" t="n"/>
      <c r="H1746" s="52" t="n"/>
      <c r="I1746" s="53" t="n"/>
      <c r="J1746" s="54">
        <f>IF(D1746="","",IFERROR(INDEX(CatTipo,MATCH(D1746,CatNome,0)),"?"))</f>
        <v/>
      </c>
      <c r="K1746" s="54">
        <f>IF(D1746="","",IFERROR(INDEX(CatGrupo,MATCH(D1746,CatNome,0)),"?"))</f>
        <v/>
      </c>
      <c r="L1746" s="55">
        <f>IF(J1746="Entrada",N(I1746),IF(J1746="Saída",-N(I1746),0))</f>
        <v/>
      </c>
      <c r="M1746" s="54">
        <f>IF(B1746="",0,IF(H1746="Previsto",IF(Visao="Realizado + previsto",1,0),1))</f>
        <v/>
      </c>
      <c r="N1746" s="54">
        <f>IF(OR(B1746="",H1746&lt;&gt;"Previsto"),"",IF(B1746&lt;TODAY(),"Atrasado",IF(B1746&lt;=TODAY()+7,"Vence em 7 dias","A vencer")))</f>
        <v/>
      </c>
    </row>
    <row r="1747">
      <c r="B1747" s="51" t="n"/>
      <c r="C1747" s="52" t="n"/>
      <c r="D1747" s="52" t="n"/>
      <c r="E1747" s="52" t="n"/>
      <c r="F1747" s="52" t="n"/>
      <c r="G1747" s="52" t="n"/>
      <c r="H1747" s="52" t="n"/>
      <c r="I1747" s="53" t="n"/>
      <c r="J1747" s="54">
        <f>IF(D1747="","",IFERROR(INDEX(CatTipo,MATCH(D1747,CatNome,0)),"?"))</f>
        <v/>
      </c>
      <c r="K1747" s="54">
        <f>IF(D1747="","",IFERROR(INDEX(CatGrupo,MATCH(D1747,CatNome,0)),"?"))</f>
        <v/>
      </c>
      <c r="L1747" s="55">
        <f>IF(J1747="Entrada",N(I1747),IF(J1747="Saída",-N(I1747),0))</f>
        <v/>
      </c>
      <c r="M1747" s="54">
        <f>IF(B1747="",0,IF(H1747="Previsto",IF(Visao="Realizado + previsto",1,0),1))</f>
        <v/>
      </c>
      <c r="N1747" s="54">
        <f>IF(OR(B1747="",H1747&lt;&gt;"Previsto"),"",IF(B1747&lt;TODAY(),"Atrasado",IF(B1747&lt;=TODAY()+7,"Vence em 7 dias","A vencer")))</f>
        <v/>
      </c>
    </row>
    <row r="1748">
      <c r="B1748" s="51" t="n"/>
      <c r="C1748" s="52" t="n"/>
      <c r="D1748" s="52" t="n"/>
      <c r="E1748" s="52" t="n"/>
      <c r="F1748" s="52" t="n"/>
      <c r="G1748" s="52" t="n"/>
      <c r="H1748" s="52" t="n"/>
      <c r="I1748" s="53" t="n"/>
      <c r="J1748" s="54">
        <f>IF(D1748="","",IFERROR(INDEX(CatTipo,MATCH(D1748,CatNome,0)),"?"))</f>
        <v/>
      </c>
      <c r="K1748" s="54">
        <f>IF(D1748="","",IFERROR(INDEX(CatGrupo,MATCH(D1748,CatNome,0)),"?"))</f>
        <v/>
      </c>
      <c r="L1748" s="55">
        <f>IF(J1748="Entrada",N(I1748),IF(J1748="Saída",-N(I1748),0))</f>
        <v/>
      </c>
      <c r="M1748" s="54">
        <f>IF(B1748="",0,IF(H1748="Previsto",IF(Visao="Realizado + previsto",1,0),1))</f>
        <v/>
      </c>
      <c r="N1748" s="54">
        <f>IF(OR(B1748="",H1748&lt;&gt;"Previsto"),"",IF(B1748&lt;TODAY(),"Atrasado",IF(B1748&lt;=TODAY()+7,"Vence em 7 dias","A vencer")))</f>
        <v/>
      </c>
    </row>
    <row r="1749">
      <c r="B1749" s="51" t="n"/>
      <c r="C1749" s="52" t="n"/>
      <c r="D1749" s="52" t="n"/>
      <c r="E1749" s="52" t="n"/>
      <c r="F1749" s="52" t="n"/>
      <c r="G1749" s="52" t="n"/>
      <c r="H1749" s="52" t="n"/>
      <c r="I1749" s="53" t="n"/>
      <c r="J1749" s="54">
        <f>IF(D1749="","",IFERROR(INDEX(CatTipo,MATCH(D1749,CatNome,0)),"?"))</f>
        <v/>
      </c>
      <c r="K1749" s="54">
        <f>IF(D1749="","",IFERROR(INDEX(CatGrupo,MATCH(D1749,CatNome,0)),"?"))</f>
        <v/>
      </c>
      <c r="L1749" s="55">
        <f>IF(J1749="Entrada",N(I1749),IF(J1749="Saída",-N(I1749),0))</f>
        <v/>
      </c>
      <c r="M1749" s="54">
        <f>IF(B1749="",0,IF(H1749="Previsto",IF(Visao="Realizado + previsto",1,0),1))</f>
        <v/>
      </c>
      <c r="N1749" s="54">
        <f>IF(OR(B1749="",H1749&lt;&gt;"Previsto"),"",IF(B1749&lt;TODAY(),"Atrasado",IF(B1749&lt;=TODAY()+7,"Vence em 7 dias","A vencer")))</f>
        <v/>
      </c>
    </row>
    <row r="1750">
      <c r="B1750" s="51" t="n"/>
      <c r="C1750" s="52" t="n"/>
      <c r="D1750" s="52" t="n"/>
      <c r="E1750" s="52" t="n"/>
      <c r="F1750" s="52" t="n"/>
      <c r="G1750" s="52" t="n"/>
      <c r="H1750" s="52" t="n"/>
      <c r="I1750" s="53" t="n"/>
      <c r="J1750" s="54">
        <f>IF(D1750="","",IFERROR(INDEX(CatTipo,MATCH(D1750,CatNome,0)),"?"))</f>
        <v/>
      </c>
      <c r="K1750" s="54">
        <f>IF(D1750="","",IFERROR(INDEX(CatGrupo,MATCH(D1750,CatNome,0)),"?"))</f>
        <v/>
      </c>
      <c r="L1750" s="55">
        <f>IF(J1750="Entrada",N(I1750),IF(J1750="Saída",-N(I1750),0))</f>
        <v/>
      </c>
      <c r="M1750" s="54">
        <f>IF(B1750="",0,IF(H1750="Previsto",IF(Visao="Realizado + previsto",1,0),1))</f>
        <v/>
      </c>
      <c r="N1750" s="54">
        <f>IF(OR(B1750="",H1750&lt;&gt;"Previsto"),"",IF(B1750&lt;TODAY(),"Atrasado",IF(B1750&lt;=TODAY()+7,"Vence em 7 dias","A vencer")))</f>
        <v/>
      </c>
    </row>
    <row r="1751">
      <c r="B1751" s="51" t="n"/>
      <c r="C1751" s="52" t="n"/>
      <c r="D1751" s="52" t="n"/>
      <c r="E1751" s="52" t="n"/>
      <c r="F1751" s="52" t="n"/>
      <c r="G1751" s="52" t="n"/>
      <c r="H1751" s="52" t="n"/>
      <c r="I1751" s="53" t="n"/>
      <c r="J1751" s="54">
        <f>IF(D1751="","",IFERROR(INDEX(CatTipo,MATCH(D1751,CatNome,0)),"?"))</f>
        <v/>
      </c>
      <c r="K1751" s="54">
        <f>IF(D1751="","",IFERROR(INDEX(CatGrupo,MATCH(D1751,CatNome,0)),"?"))</f>
        <v/>
      </c>
      <c r="L1751" s="55">
        <f>IF(J1751="Entrada",N(I1751),IF(J1751="Saída",-N(I1751),0))</f>
        <v/>
      </c>
      <c r="M1751" s="54">
        <f>IF(B1751="",0,IF(H1751="Previsto",IF(Visao="Realizado + previsto",1,0),1))</f>
        <v/>
      </c>
      <c r="N1751" s="54">
        <f>IF(OR(B1751="",H1751&lt;&gt;"Previsto"),"",IF(B1751&lt;TODAY(),"Atrasado",IF(B1751&lt;=TODAY()+7,"Vence em 7 dias","A vencer")))</f>
        <v/>
      </c>
    </row>
    <row r="1752">
      <c r="B1752" s="51" t="n"/>
      <c r="C1752" s="52" t="n"/>
      <c r="D1752" s="52" t="n"/>
      <c r="E1752" s="52" t="n"/>
      <c r="F1752" s="52" t="n"/>
      <c r="G1752" s="52" t="n"/>
      <c r="H1752" s="52" t="n"/>
      <c r="I1752" s="53" t="n"/>
      <c r="J1752" s="54">
        <f>IF(D1752="","",IFERROR(INDEX(CatTipo,MATCH(D1752,CatNome,0)),"?"))</f>
        <v/>
      </c>
      <c r="K1752" s="54">
        <f>IF(D1752="","",IFERROR(INDEX(CatGrupo,MATCH(D1752,CatNome,0)),"?"))</f>
        <v/>
      </c>
      <c r="L1752" s="55">
        <f>IF(J1752="Entrada",N(I1752),IF(J1752="Saída",-N(I1752),0))</f>
        <v/>
      </c>
      <c r="M1752" s="54">
        <f>IF(B1752="",0,IF(H1752="Previsto",IF(Visao="Realizado + previsto",1,0),1))</f>
        <v/>
      </c>
      <c r="N1752" s="54">
        <f>IF(OR(B1752="",H1752&lt;&gt;"Previsto"),"",IF(B1752&lt;TODAY(),"Atrasado",IF(B1752&lt;=TODAY()+7,"Vence em 7 dias","A vencer")))</f>
        <v/>
      </c>
    </row>
    <row r="1753">
      <c r="B1753" s="51" t="n"/>
      <c r="C1753" s="52" t="n"/>
      <c r="D1753" s="52" t="n"/>
      <c r="E1753" s="52" t="n"/>
      <c r="F1753" s="52" t="n"/>
      <c r="G1753" s="52" t="n"/>
      <c r="H1753" s="52" t="n"/>
      <c r="I1753" s="53" t="n"/>
      <c r="J1753" s="54">
        <f>IF(D1753="","",IFERROR(INDEX(CatTipo,MATCH(D1753,CatNome,0)),"?"))</f>
        <v/>
      </c>
      <c r="K1753" s="54">
        <f>IF(D1753="","",IFERROR(INDEX(CatGrupo,MATCH(D1753,CatNome,0)),"?"))</f>
        <v/>
      </c>
      <c r="L1753" s="55">
        <f>IF(J1753="Entrada",N(I1753),IF(J1753="Saída",-N(I1753),0))</f>
        <v/>
      </c>
      <c r="M1753" s="54">
        <f>IF(B1753="",0,IF(H1753="Previsto",IF(Visao="Realizado + previsto",1,0),1))</f>
        <v/>
      </c>
      <c r="N1753" s="54">
        <f>IF(OR(B1753="",H1753&lt;&gt;"Previsto"),"",IF(B1753&lt;TODAY(),"Atrasado",IF(B1753&lt;=TODAY()+7,"Vence em 7 dias","A vencer")))</f>
        <v/>
      </c>
    </row>
    <row r="1754">
      <c r="B1754" s="51" t="n"/>
      <c r="C1754" s="52" t="n"/>
      <c r="D1754" s="52" t="n"/>
      <c r="E1754" s="52" t="n"/>
      <c r="F1754" s="52" t="n"/>
      <c r="G1754" s="52" t="n"/>
      <c r="H1754" s="52" t="n"/>
      <c r="I1754" s="53" t="n"/>
      <c r="J1754" s="54">
        <f>IF(D1754="","",IFERROR(INDEX(CatTipo,MATCH(D1754,CatNome,0)),"?"))</f>
        <v/>
      </c>
      <c r="K1754" s="54">
        <f>IF(D1754="","",IFERROR(INDEX(CatGrupo,MATCH(D1754,CatNome,0)),"?"))</f>
        <v/>
      </c>
      <c r="L1754" s="55">
        <f>IF(J1754="Entrada",N(I1754),IF(J1754="Saída",-N(I1754),0))</f>
        <v/>
      </c>
      <c r="M1754" s="54">
        <f>IF(B1754="",0,IF(H1754="Previsto",IF(Visao="Realizado + previsto",1,0),1))</f>
        <v/>
      </c>
      <c r="N1754" s="54">
        <f>IF(OR(B1754="",H1754&lt;&gt;"Previsto"),"",IF(B1754&lt;TODAY(),"Atrasado",IF(B1754&lt;=TODAY()+7,"Vence em 7 dias","A vencer")))</f>
        <v/>
      </c>
    </row>
    <row r="1755">
      <c r="B1755" s="51" t="n"/>
      <c r="C1755" s="52" t="n"/>
      <c r="D1755" s="52" t="n"/>
      <c r="E1755" s="52" t="n"/>
      <c r="F1755" s="52" t="n"/>
      <c r="G1755" s="52" t="n"/>
      <c r="H1755" s="52" t="n"/>
      <c r="I1755" s="53" t="n"/>
      <c r="J1755" s="54">
        <f>IF(D1755="","",IFERROR(INDEX(CatTipo,MATCH(D1755,CatNome,0)),"?"))</f>
        <v/>
      </c>
      <c r="K1755" s="54">
        <f>IF(D1755="","",IFERROR(INDEX(CatGrupo,MATCH(D1755,CatNome,0)),"?"))</f>
        <v/>
      </c>
      <c r="L1755" s="55">
        <f>IF(J1755="Entrada",N(I1755),IF(J1755="Saída",-N(I1755),0))</f>
        <v/>
      </c>
      <c r="M1755" s="54">
        <f>IF(B1755="",0,IF(H1755="Previsto",IF(Visao="Realizado + previsto",1,0),1))</f>
        <v/>
      </c>
      <c r="N1755" s="54">
        <f>IF(OR(B1755="",H1755&lt;&gt;"Previsto"),"",IF(B1755&lt;TODAY(),"Atrasado",IF(B1755&lt;=TODAY()+7,"Vence em 7 dias","A vencer")))</f>
        <v/>
      </c>
    </row>
    <row r="1756">
      <c r="B1756" s="51" t="n"/>
      <c r="C1756" s="52" t="n"/>
      <c r="D1756" s="52" t="n"/>
      <c r="E1756" s="52" t="n"/>
      <c r="F1756" s="52" t="n"/>
      <c r="G1756" s="52" t="n"/>
      <c r="H1756" s="52" t="n"/>
      <c r="I1756" s="53" t="n"/>
      <c r="J1756" s="54">
        <f>IF(D1756="","",IFERROR(INDEX(CatTipo,MATCH(D1756,CatNome,0)),"?"))</f>
        <v/>
      </c>
      <c r="K1756" s="54">
        <f>IF(D1756="","",IFERROR(INDEX(CatGrupo,MATCH(D1756,CatNome,0)),"?"))</f>
        <v/>
      </c>
      <c r="L1756" s="55">
        <f>IF(J1756="Entrada",N(I1756),IF(J1756="Saída",-N(I1756),0))</f>
        <v/>
      </c>
      <c r="M1756" s="54">
        <f>IF(B1756="",0,IF(H1756="Previsto",IF(Visao="Realizado + previsto",1,0),1))</f>
        <v/>
      </c>
      <c r="N1756" s="54">
        <f>IF(OR(B1756="",H1756&lt;&gt;"Previsto"),"",IF(B1756&lt;TODAY(),"Atrasado",IF(B1756&lt;=TODAY()+7,"Vence em 7 dias","A vencer")))</f>
        <v/>
      </c>
    </row>
    <row r="1757">
      <c r="B1757" s="51" t="n"/>
      <c r="C1757" s="52" t="n"/>
      <c r="D1757" s="52" t="n"/>
      <c r="E1757" s="52" t="n"/>
      <c r="F1757" s="52" t="n"/>
      <c r="G1757" s="52" t="n"/>
      <c r="H1757" s="52" t="n"/>
      <c r="I1757" s="53" t="n"/>
      <c r="J1757" s="54">
        <f>IF(D1757="","",IFERROR(INDEX(CatTipo,MATCH(D1757,CatNome,0)),"?"))</f>
        <v/>
      </c>
      <c r="K1757" s="54">
        <f>IF(D1757="","",IFERROR(INDEX(CatGrupo,MATCH(D1757,CatNome,0)),"?"))</f>
        <v/>
      </c>
      <c r="L1757" s="55">
        <f>IF(J1757="Entrada",N(I1757),IF(J1757="Saída",-N(I1757),0))</f>
        <v/>
      </c>
      <c r="M1757" s="54">
        <f>IF(B1757="",0,IF(H1757="Previsto",IF(Visao="Realizado + previsto",1,0),1))</f>
        <v/>
      </c>
      <c r="N1757" s="54">
        <f>IF(OR(B1757="",H1757&lt;&gt;"Previsto"),"",IF(B1757&lt;TODAY(),"Atrasado",IF(B1757&lt;=TODAY()+7,"Vence em 7 dias","A vencer")))</f>
        <v/>
      </c>
    </row>
    <row r="1758">
      <c r="B1758" s="51" t="n"/>
      <c r="C1758" s="52" t="n"/>
      <c r="D1758" s="52" t="n"/>
      <c r="E1758" s="52" t="n"/>
      <c r="F1758" s="52" t="n"/>
      <c r="G1758" s="52" t="n"/>
      <c r="H1758" s="52" t="n"/>
      <c r="I1758" s="53" t="n"/>
      <c r="J1758" s="54">
        <f>IF(D1758="","",IFERROR(INDEX(CatTipo,MATCH(D1758,CatNome,0)),"?"))</f>
        <v/>
      </c>
      <c r="K1758" s="54">
        <f>IF(D1758="","",IFERROR(INDEX(CatGrupo,MATCH(D1758,CatNome,0)),"?"))</f>
        <v/>
      </c>
      <c r="L1758" s="55">
        <f>IF(J1758="Entrada",N(I1758),IF(J1758="Saída",-N(I1758),0))</f>
        <v/>
      </c>
      <c r="M1758" s="54">
        <f>IF(B1758="",0,IF(H1758="Previsto",IF(Visao="Realizado + previsto",1,0),1))</f>
        <v/>
      </c>
      <c r="N1758" s="54">
        <f>IF(OR(B1758="",H1758&lt;&gt;"Previsto"),"",IF(B1758&lt;TODAY(),"Atrasado",IF(B1758&lt;=TODAY()+7,"Vence em 7 dias","A vencer")))</f>
        <v/>
      </c>
    </row>
    <row r="1759">
      <c r="B1759" s="51" t="n"/>
      <c r="C1759" s="52" t="n"/>
      <c r="D1759" s="52" t="n"/>
      <c r="E1759" s="52" t="n"/>
      <c r="F1759" s="52" t="n"/>
      <c r="G1759" s="52" t="n"/>
      <c r="H1759" s="52" t="n"/>
      <c r="I1759" s="53" t="n"/>
      <c r="J1759" s="54">
        <f>IF(D1759="","",IFERROR(INDEX(CatTipo,MATCH(D1759,CatNome,0)),"?"))</f>
        <v/>
      </c>
      <c r="K1759" s="54">
        <f>IF(D1759="","",IFERROR(INDEX(CatGrupo,MATCH(D1759,CatNome,0)),"?"))</f>
        <v/>
      </c>
      <c r="L1759" s="55">
        <f>IF(J1759="Entrada",N(I1759),IF(J1759="Saída",-N(I1759),0))</f>
        <v/>
      </c>
      <c r="M1759" s="54">
        <f>IF(B1759="",0,IF(H1759="Previsto",IF(Visao="Realizado + previsto",1,0),1))</f>
        <v/>
      </c>
      <c r="N1759" s="54">
        <f>IF(OR(B1759="",H1759&lt;&gt;"Previsto"),"",IF(B1759&lt;TODAY(),"Atrasado",IF(B1759&lt;=TODAY()+7,"Vence em 7 dias","A vencer")))</f>
        <v/>
      </c>
    </row>
    <row r="1760">
      <c r="B1760" s="51" t="n"/>
      <c r="C1760" s="52" t="n"/>
      <c r="D1760" s="52" t="n"/>
      <c r="E1760" s="52" t="n"/>
      <c r="F1760" s="52" t="n"/>
      <c r="G1760" s="52" t="n"/>
      <c r="H1760" s="52" t="n"/>
      <c r="I1760" s="53" t="n"/>
      <c r="J1760" s="54">
        <f>IF(D1760="","",IFERROR(INDEX(CatTipo,MATCH(D1760,CatNome,0)),"?"))</f>
        <v/>
      </c>
      <c r="K1760" s="54">
        <f>IF(D1760="","",IFERROR(INDEX(CatGrupo,MATCH(D1760,CatNome,0)),"?"))</f>
        <v/>
      </c>
      <c r="L1760" s="55">
        <f>IF(J1760="Entrada",N(I1760),IF(J1760="Saída",-N(I1760),0))</f>
        <v/>
      </c>
      <c r="M1760" s="54">
        <f>IF(B1760="",0,IF(H1760="Previsto",IF(Visao="Realizado + previsto",1,0),1))</f>
        <v/>
      </c>
      <c r="N1760" s="54">
        <f>IF(OR(B1760="",H1760&lt;&gt;"Previsto"),"",IF(B1760&lt;TODAY(),"Atrasado",IF(B1760&lt;=TODAY()+7,"Vence em 7 dias","A vencer")))</f>
        <v/>
      </c>
    </row>
    <row r="1761">
      <c r="B1761" s="51" t="n"/>
      <c r="C1761" s="52" t="n"/>
      <c r="D1761" s="52" t="n"/>
      <c r="E1761" s="52" t="n"/>
      <c r="F1761" s="52" t="n"/>
      <c r="G1761" s="52" t="n"/>
      <c r="H1761" s="52" t="n"/>
      <c r="I1761" s="53" t="n"/>
      <c r="J1761" s="54">
        <f>IF(D1761="","",IFERROR(INDEX(CatTipo,MATCH(D1761,CatNome,0)),"?"))</f>
        <v/>
      </c>
      <c r="K1761" s="54">
        <f>IF(D1761="","",IFERROR(INDEX(CatGrupo,MATCH(D1761,CatNome,0)),"?"))</f>
        <v/>
      </c>
      <c r="L1761" s="55">
        <f>IF(J1761="Entrada",N(I1761),IF(J1761="Saída",-N(I1761),0))</f>
        <v/>
      </c>
      <c r="M1761" s="54">
        <f>IF(B1761="",0,IF(H1761="Previsto",IF(Visao="Realizado + previsto",1,0),1))</f>
        <v/>
      </c>
      <c r="N1761" s="54">
        <f>IF(OR(B1761="",H1761&lt;&gt;"Previsto"),"",IF(B1761&lt;TODAY(),"Atrasado",IF(B1761&lt;=TODAY()+7,"Vence em 7 dias","A vencer")))</f>
        <v/>
      </c>
    </row>
    <row r="1762">
      <c r="B1762" s="51" t="n"/>
      <c r="C1762" s="52" t="n"/>
      <c r="D1762" s="52" t="n"/>
      <c r="E1762" s="52" t="n"/>
      <c r="F1762" s="52" t="n"/>
      <c r="G1762" s="52" t="n"/>
      <c r="H1762" s="52" t="n"/>
      <c r="I1762" s="53" t="n"/>
      <c r="J1762" s="54">
        <f>IF(D1762="","",IFERROR(INDEX(CatTipo,MATCH(D1762,CatNome,0)),"?"))</f>
        <v/>
      </c>
      <c r="K1762" s="54">
        <f>IF(D1762="","",IFERROR(INDEX(CatGrupo,MATCH(D1762,CatNome,0)),"?"))</f>
        <v/>
      </c>
      <c r="L1762" s="55">
        <f>IF(J1762="Entrada",N(I1762),IF(J1762="Saída",-N(I1762),0))</f>
        <v/>
      </c>
      <c r="M1762" s="54">
        <f>IF(B1762="",0,IF(H1762="Previsto",IF(Visao="Realizado + previsto",1,0),1))</f>
        <v/>
      </c>
      <c r="N1762" s="54">
        <f>IF(OR(B1762="",H1762&lt;&gt;"Previsto"),"",IF(B1762&lt;TODAY(),"Atrasado",IF(B1762&lt;=TODAY()+7,"Vence em 7 dias","A vencer")))</f>
        <v/>
      </c>
    </row>
    <row r="1763">
      <c r="B1763" s="51" t="n"/>
      <c r="C1763" s="52" t="n"/>
      <c r="D1763" s="52" t="n"/>
      <c r="E1763" s="52" t="n"/>
      <c r="F1763" s="52" t="n"/>
      <c r="G1763" s="52" t="n"/>
      <c r="H1763" s="52" t="n"/>
      <c r="I1763" s="53" t="n"/>
      <c r="J1763" s="54">
        <f>IF(D1763="","",IFERROR(INDEX(CatTipo,MATCH(D1763,CatNome,0)),"?"))</f>
        <v/>
      </c>
      <c r="K1763" s="54">
        <f>IF(D1763="","",IFERROR(INDEX(CatGrupo,MATCH(D1763,CatNome,0)),"?"))</f>
        <v/>
      </c>
      <c r="L1763" s="55">
        <f>IF(J1763="Entrada",N(I1763),IF(J1763="Saída",-N(I1763),0))</f>
        <v/>
      </c>
      <c r="M1763" s="54">
        <f>IF(B1763="",0,IF(H1763="Previsto",IF(Visao="Realizado + previsto",1,0),1))</f>
        <v/>
      </c>
      <c r="N1763" s="54">
        <f>IF(OR(B1763="",H1763&lt;&gt;"Previsto"),"",IF(B1763&lt;TODAY(),"Atrasado",IF(B1763&lt;=TODAY()+7,"Vence em 7 dias","A vencer")))</f>
        <v/>
      </c>
    </row>
    <row r="1764">
      <c r="B1764" s="51" t="n"/>
      <c r="C1764" s="52" t="n"/>
      <c r="D1764" s="52" t="n"/>
      <c r="E1764" s="52" t="n"/>
      <c r="F1764" s="52" t="n"/>
      <c r="G1764" s="52" t="n"/>
      <c r="H1764" s="52" t="n"/>
      <c r="I1764" s="53" t="n"/>
      <c r="J1764" s="54">
        <f>IF(D1764="","",IFERROR(INDEX(CatTipo,MATCH(D1764,CatNome,0)),"?"))</f>
        <v/>
      </c>
      <c r="K1764" s="54">
        <f>IF(D1764="","",IFERROR(INDEX(CatGrupo,MATCH(D1764,CatNome,0)),"?"))</f>
        <v/>
      </c>
      <c r="L1764" s="55">
        <f>IF(J1764="Entrada",N(I1764),IF(J1764="Saída",-N(I1764),0))</f>
        <v/>
      </c>
      <c r="M1764" s="54">
        <f>IF(B1764="",0,IF(H1764="Previsto",IF(Visao="Realizado + previsto",1,0),1))</f>
        <v/>
      </c>
      <c r="N1764" s="54">
        <f>IF(OR(B1764="",H1764&lt;&gt;"Previsto"),"",IF(B1764&lt;TODAY(),"Atrasado",IF(B1764&lt;=TODAY()+7,"Vence em 7 dias","A vencer")))</f>
        <v/>
      </c>
    </row>
    <row r="1765">
      <c r="B1765" s="51" t="n"/>
      <c r="C1765" s="52" t="n"/>
      <c r="D1765" s="52" t="n"/>
      <c r="E1765" s="52" t="n"/>
      <c r="F1765" s="52" t="n"/>
      <c r="G1765" s="52" t="n"/>
      <c r="H1765" s="52" t="n"/>
      <c r="I1765" s="53" t="n"/>
      <c r="J1765" s="54">
        <f>IF(D1765="","",IFERROR(INDEX(CatTipo,MATCH(D1765,CatNome,0)),"?"))</f>
        <v/>
      </c>
      <c r="K1765" s="54">
        <f>IF(D1765="","",IFERROR(INDEX(CatGrupo,MATCH(D1765,CatNome,0)),"?"))</f>
        <v/>
      </c>
      <c r="L1765" s="55">
        <f>IF(J1765="Entrada",N(I1765),IF(J1765="Saída",-N(I1765),0))</f>
        <v/>
      </c>
      <c r="M1765" s="54">
        <f>IF(B1765="",0,IF(H1765="Previsto",IF(Visao="Realizado + previsto",1,0),1))</f>
        <v/>
      </c>
      <c r="N1765" s="54">
        <f>IF(OR(B1765="",H1765&lt;&gt;"Previsto"),"",IF(B1765&lt;TODAY(),"Atrasado",IF(B1765&lt;=TODAY()+7,"Vence em 7 dias","A vencer")))</f>
        <v/>
      </c>
    </row>
    <row r="1766">
      <c r="B1766" s="51" t="n"/>
      <c r="C1766" s="52" t="n"/>
      <c r="D1766" s="52" t="n"/>
      <c r="E1766" s="52" t="n"/>
      <c r="F1766" s="52" t="n"/>
      <c r="G1766" s="52" t="n"/>
      <c r="H1766" s="52" t="n"/>
      <c r="I1766" s="53" t="n"/>
      <c r="J1766" s="54">
        <f>IF(D1766="","",IFERROR(INDEX(CatTipo,MATCH(D1766,CatNome,0)),"?"))</f>
        <v/>
      </c>
      <c r="K1766" s="54">
        <f>IF(D1766="","",IFERROR(INDEX(CatGrupo,MATCH(D1766,CatNome,0)),"?"))</f>
        <v/>
      </c>
      <c r="L1766" s="55">
        <f>IF(J1766="Entrada",N(I1766),IF(J1766="Saída",-N(I1766),0))</f>
        <v/>
      </c>
      <c r="M1766" s="54">
        <f>IF(B1766="",0,IF(H1766="Previsto",IF(Visao="Realizado + previsto",1,0),1))</f>
        <v/>
      </c>
      <c r="N1766" s="54">
        <f>IF(OR(B1766="",H1766&lt;&gt;"Previsto"),"",IF(B1766&lt;TODAY(),"Atrasado",IF(B1766&lt;=TODAY()+7,"Vence em 7 dias","A vencer")))</f>
        <v/>
      </c>
    </row>
    <row r="1767">
      <c r="B1767" s="51" t="n"/>
      <c r="C1767" s="52" t="n"/>
      <c r="D1767" s="52" t="n"/>
      <c r="E1767" s="52" t="n"/>
      <c r="F1767" s="52" t="n"/>
      <c r="G1767" s="52" t="n"/>
      <c r="H1767" s="52" t="n"/>
      <c r="I1767" s="53" t="n"/>
      <c r="J1767" s="54">
        <f>IF(D1767="","",IFERROR(INDEX(CatTipo,MATCH(D1767,CatNome,0)),"?"))</f>
        <v/>
      </c>
      <c r="K1767" s="54">
        <f>IF(D1767="","",IFERROR(INDEX(CatGrupo,MATCH(D1767,CatNome,0)),"?"))</f>
        <v/>
      </c>
      <c r="L1767" s="55">
        <f>IF(J1767="Entrada",N(I1767),IF(J1767="Saída",-N(I1767),0))</f>
        <v/>
      </c>
      <c r="M1767" s="54">
        <f>IF(B1767="",0,IF(H1767="Previsto",IF(Visao="Realizado + previsto",1,0),1))</f>
        <v/>
      </c>
      <c r="N1767" s="54">
        <f>IF(OR(B1767="",H1767&lt;&gt;"Previsto"),"",IF(B1767&lt;TODAY(),"Atrasado",IF(B1767&lt;=TODAY()+7,"Vence em 7 dias","A vencer")))</f>
        <v/>
      </c>
    </row>
    <row r="1768">
      <c r="B1768" s="51" t="n"/>
      <c r="C1768" s="52" t="n"/>
      <c r="D1768" s="52" t="n"/>
      <c r="E1768" s="52" t="n"/>
      <c r="F1768" s="52" t="n"/>
      <c r="G1768" s="52" t="n"/>
      <c r="H1768" s="52" t="n"/>
      <c r="I1768" s="53" t="n"/>
      <c r="J1768" s="54">
        <f>IF(D1768="","",IFERROR(INDEX(CatTipo,MATCH(D1768,CatNome,0)),"?"))</f>
        <v/>
      </c>
      <c r="K1768" s="54">
        <f>IF(D1768="","",IFERROR(INDEX(CatGrupo,MATCH(D1768,CatNome,0)),"?"))</f>
        <v/>
      </c>
      <c r="L1768" s="55">
        <f>IF(J1768="Entrada",N(I1768),IF(J1768="Saída",-N(I1768),0))</f>
        <v/>
      </c>
      <c r="M1768" s="54">
        <f>IF(B1768="",0,IF(H1768="Previsto",IF(Visao="Realizado + previsto",1,0),1))</f>
        <v/>
      </c>
      <c r="N1768" s="54">
        <f>IF(OR(B1768="",H1768&lt;&gt;"Previsto"),"",IF(B1768&lt;TODAY(),"Atrasado",IF(B1768&lt;=TODAY()+7,"Vence em 7 dias","A vencer")))</f>
        <v/>
      </c>
    </row>
    <row r="1769">
      <c r="B1769" s="51" t="n"/>
      <c r="C1769" s="52" t="n"/>
      <c r="D1769" s="52" t="n"/>
      <c r="E1769" s="52" t="n"/>
      <c r="F1769" s="52" t="n"/>
      <c r="G1769" s="52" t="n"/>
      <c r="H1769" s="52" t="n"/>
      <c r="I1769" s="53" t="n"/>
      <c r="J1769" s="54">
        <f>IF(D1769="","",IFERROR(INDEX(CatTipo,MATCH(D1769,CatNome,0)),"?"))</f>
        <v/>
      </c>
      <c r="K1769" s="54">
        <f>IF(D1769="","",IFERROR(INDEX(CatGrupo,MATCH(D1769,CatNome,0)),"?"))</f>
        <v/>
      </c>
      <c r="L1769" s="55">
        <f>IF(J1769="Entrada",N(I1769),IF(J1769="Saída",-N(I1769),0))</f>
        <v/>
      </c>
      <c r="M1769" s="54">
        <f>IF(B1769="",0,IF(H1769="Previsto",IF(Visao="Realizado + previsto",1,0),1))</f>
        <v/>
      </c>
      <c r="N1769" s="54">
        <f>IF(OR(B1769="",H1769&lt;&gt;"Previsto"),"",IF(B1769&lt;TODAY(),"Atrasado",IF(B1769&lt;=TODAY()+7,"Vence em 7 dias","A vencer")))</f>
        <v/>
      </c>
    </row>
    <row r="1770">
      <c r="B1770" s="51" t="n"/>
      <c r="C1770" s="52" t="n"/>
      <c r="D1770" s="52" t="n"/>
      <c r="E1770" s="52" t="n"/>
      <c r="F1770" s="52" t="n"/>
      <c r="G1770" s="52" t="n"/>
      <c r="H1770" s="52" t="n"/>
      <c r="I1770" s="53" t="n"/>
      <c r="J1770" s="54">
        <f>IF(D1770="","",IFERROR(INDEX(CatTipo,MATCH(D1770,CatNome,0)),"?"))</f>
        <v/>
      </c>
      <c r="K1770" s="54">
        <f>IF(D1770="","",IFERROR(INDEX(CatGrupo,MATCH(D1770,CatNome,0)),"?"))</f>
        <v/>
      </c>
      <c r="L1770" s="55">
        <f>IF(J1770="Entrada",N(I1770),IF(J1770="Saída",-N(I1770),0))</f>
        <v/>
      </c>
      <c r="M1770" s="54">
        <f>IF(B1770="",0,IF(H1770="Previsto",IF(Visao="Realizado + previsto",1,0),1))</f>
        <v/>
      </c>
      <c r="N1770" s="54">
        <f>IF(OR(B1770="",H1770&lt;&gt;"Previsto"),"",IF(B1770&lt;TODAY(),"Atrasado",IF(B1770&lt;=TODAY()+7,"Vence em 7 dias","A vencer")))</f>
        <v/>
      </c>
    </row>
    <row r="1771">
      <c r="B1771" s="51" t="n"/>
      <c r="C1771" s="52" t="n"/>
      <c r="D1771" s="52" t="n"/>
      <c r="E1771" s="52" t="n"/>
      <c r="F1771" s="52" t="n"/>
      <c r="G1771" s="52" t="n"/>
      <c r="H1771" s="52" t="n"/>
      <c r="I1771" s="53" t="n"/>
      <c r="J1771" s="54">
        <f>IF(D1771="","",IFERROR(INDEX(CatTipo,MATCH(D1771,CatNome,0)),"?"))</f>
        <v/>
      </c>
      <c r="K1771" s="54">
        <f>IF(D1771="","",IFERROR(INDEX(CatGrupo,MATCH(D1771,CatNome,0)),"?"))</f>
        <v/>
      </c>
      <c r="L1771" s="55">
        <f>IF(J1771="Entrada",N(I1771),IF(J1771="Saída",-N(I1771),0))</f>
        <v/>
      </c>
      <c r="M1771" s="54">
        <f>IF(B1771="",0,IF(H1771="Previsto",IF(Visao="Realizado + previsto",1,0),1))</f>
        <v/>
      </c>
      <c r="N1771" s="54">
        <f>IF(OR(B1771="",H1771&lt;&gt;"Previsto"),"",IF(B1771&lt;TODAY(),"Atrasado",IF(B1771&lt;=TODAY()+7,"Vence em 7 dias","A vencer")))</f>
        <v/>
      </c>
    </row>
    <row r="1772">
      <c r="B1772" s="51" t="n"/>
      <c r="C1772" s="52" t="n"/>
      <c r="D1772" s="52" t="n"/>
      <c r="E1772" s="52" t="n"/>
      <c r="F1772" s="52" t="n"/>
      <c r="G1772" s="52" t="n"/>
      <c r="H1772" s="52" t="n"/>
      <c r="I1772" s="53" t="n"/>
      <c r="J1772" s="54">
        <f>IF(D1772="","",IFERROR(INDEX(CatTipo,MATCH(D1772,CatNome,0)),"?"))</f>
        <v/>
      </c>
      <c r="K1772" s="54">
        <f>IF(D1772="","",IFERROR(INDEX(CatGrupo,MATCH(D1772,CatNome,0)),"?"))</f>
        <v/>
      </c>
      <c r="L1772" s="55">
        <f>IF(J1772="Entrada",N(I1772),IF(J1772="Saída",-N(I1772),0))</f>
        <v/>
      </c>
      <c r="M1772" s="54">
        <f>IF(B1772="",0,IF(H1772="Previsto",IF(Visao="Realizado + previsto",1,0),1))</f>
        <v/>
      </c>
      <c r="N1772" s="54">
        <f>IF(OR(B1772="",H1772&lt;&gt;"Previsto"),"",IF(B1772&lt;TODAY(),"Atrasado",IF(B1772&lt;=TODAY()+7,"Vence em 7 dias","A vencer")))</f>
        <v/>
      </c>
    </row>
    <row r="1773">
      <c r="B1773" s="51" t="n"/>
      <c r="C1773" s="52" t="n"/>
      <c r="D1773" s="52" t="n"/>
      <c r="E1773" s="52" t="n"/>
      <c r="F1773" s="52" t="n"/>
      <c r="G1773" s="52" t="n"/>
      <c r="H1773" s="52" t="n"/>
      <c r="I1773" s="53" t="n"/>
      <c r="J1773" s="54">
        <f>IF(D1773="","",IFERROR(INDEX(CatTipo,MATCH(D1773,CatNome,0)),"?"))</f>
        <v/>
      </c>
      <c r="K1773" s="54">
        <f>IF(D1773="","",IFERROR(INDEX(CatGrupo,MATCH(D1773,CatNome,0)),"?"))</f>
        <v/>
      </c>
      <c r="L1773" s="55">
        <f>IF(J1773="Entrada",N(I1773),IF(J1773="Saída",-N(I1773),0))</f>
        <v/>
      </c>
      <c r="M1773" s="54">
        <f>IF(B1773="",0,IF(H1773="Previsto",IF(Visao="Realizado + previsto",1,0),1))</f>
        <v/>
      </c>
      <c r="N1773" s="54">
        <f>IF(OR(B1773="",H1773&lt;&gt;"Previsto"),"",IF(B1773&lt;TODAY(),"Atrasado",IF(B1773&lt;=TODAY()+7,"Vence em 7 dias","A vencer")))</f>
        <v/>
      </c>
    </row>
    <row r="1774">
      <c r="B1774" s="51" t="n"/>
      <c r="C1774" s="52" t="n"/>
      <c r="D1774" s="52" t="n"/>
      <c r="E1774" s="52" t="n"/>
      <c r="F1774" s="52" t="n"/>
      <c r="G1774" s="52" t="n"/>
      <c r="H1774" s="52" t="n"/>
      <c r="I1774" s="53" t="n"/>
      <c r="J1774" s="54">
        <f>IF(D1774="","",IFERROR(INDEX(CatTipo,MATCH(D1774,CatNome,0)),"?"))</f>
        <v/>
      </c>
      <c r="K1774" s="54">
        <f>IF(D1774="","",IFERROR(INDEX(CatGrupo,MATCH(D1774,CatNome,0)),"?"))</f>
        <v/>
      </c>
      <c r="L1774" s="55">
        <f>IF(J1774="Entrada",N(I1774),IF(J1774="Saída",-N(I1774),0))</f>
        <v/>
      </c>
      <c r="M1774" s="54">
        <f>IF(B1774="",0,IF(H1774="Previsto",IF(Visao="Realizado + previsto",1,0),1))</f>
        <v/>
      </c>
      <c r="N1774" s="54">
        <f>IF(OR(B1774="",H1774&lt;&gt;"Previsto"),"",IF(B1774&lt;TODAY(),"Atrasado",IF(B1774&lt;=TODAY()+7,"Vence em 7 dias","A vencer")))</f>
        <v/>
      </c>
    </row>
    <row r="1775">
      <c r="B1775" s="51" t="n"/>
      <c r="C1775" s="52" t="n"/>
      <c r="D1775" s="52" t="n"/>
      <c r="E1775" s="52" t="n"/>
      <c r="F1775" s="52" t="n"/>
      <c r="G1775" s="52" t="n"/>
      <c r="H1775" s="52" t="n"/>
      <c r="I1775" s="53" t="n"/>
      <c r="J1775" s="54">
        <f>IF(D1775="","",IFERROR(INDEX(CatTipo,MATCH(D1775,CatNome,0)),"?"))</f>
        <v/>
      </c>
      <c r="K1775" s="54">
        <f>IF(D1775="","",IFERROR(INDEX(CatGrupo,MATCH(D1775,CatNome,0)),"?"))</f>
        <v/>
      </c>
      <c r="L1775" s="55">
        <f>IF(J1775="Entrada",N(I1775),IF(J1775="Saída",-N(I1775),0))</f>
        <v/>
      </c>
      <c r="M1775" s="54">
        <f>IF(B1775="",0,IF(H1775="Previsto",IF(Visao="Realizado + previsto",1,0),1))</f>
        <v/>
      </c>
      <c r="N1775" s="54">
        <f>IF(OR(B1775="",H1775&lt;&gt;"Previsto"),"",IF(B1775&lt;TODAY(),"Atrasado",IF(B1775&lt;=TODAY()+7,"Vence em 7 dias","A vencer")))</f>
        <v/>
      </c>
    </row>
    <row r="1776">
      <c r="B1776" s="51" t="n"/>
      <c r="C1776" s="52" t="n"/>
      <c r="D1776" s="52" t="n"/>
      <c r="E1776" s="52" t="n"/>
      <c r="F1776" s="52" t="n"/>
      <c r="G1776" s="52" t="n"/>
      <c r="H1776" s="52" t="n"/>
      <c r="I1776" s="53" t="n"/>
      <c r="J1776" s="54">
        <f>IF(D1776="","",IFERROR(INDEX(CatTipo,MATCH(D1776,CatNome,0)),"?"))</f>
        <v/>
      </c>
      <c r="K1776" s="54">
        <f>IF(D1776="","",IFERROR(INDEX(CatGrupo,MATCH(D1776,CatNome,0)),"?"))</f>
        <v/>
      </c>
      <c r="L1776" s="55">
        <f>IF(J1776="Entrada",N(I1776),IF(J1776="Saída",-N(I1776),0))</f>
        <v/>
      </c>
      <c r="M1776" s="54">
        <f>IF(B1776="",0,IF(H1776="Previsto",IF(Visao="Realizado + previsto",1,0),1))</f>
        <v/>
      </c>
      <c r="N1776" s="54">
        <f>IF(OR(B1776="",H1776&lt;&gt;"Previsto"),"",IF(B1776&lt;TODAY(),"Atrasado",IF(B1776&lt;=TODAY()+7,"Vence em 7 dias","A vencer")))</f>
        <v/>
      </c>
    </row>
    <row r="1777">
      <c r="B1777" s="51" t="n"/>
      <c r="C1777" s="52" t="n"/>
      <c r="D1777" s="52" t="n"/>
      <c r="E1777" s="52" t="n"/>
      <c r="F1777" s="52" t="n"/>
      <c r="G1777" s="52" t="n"/>
      <c r="H1777" s="52" t="n"/>
      <c r="I1777" s="53" t="n"/>
      <c r="J1777" s="54">
        <f>IF(D1777="","",IFERROR(INDEX(CatTipo,MATCH(D1777,CatNome,0)),"?"))</f>
        <v/>
      </c>
      <c r="K1777" s="54">
        <f>IF(D1777="","",IFERROR(INDEX(CatGrupo,MATCH(D1777,CatNome,0)),"?"))</f>
        <v/>
      </c>
      <c r="L1777" s="55">
        <f>IF(J1777="Entrada",N(I1777),IF(J1777="Saída",-N(I1777),0))</f>
        <v/>
      </c>
      <c r="M1777" s="54">
        <f>IF(B1777="",0,IF(H1777="Previsto",IF(Visao="Realizado + previsto",1,0),1))</f>
        <v/>
      </c>
      <c r="N1777" s="54">
        <f>IF(OR(B1777="",H1777&lt;&gt;"Previsto"),"",IF(B1777&lt;TODAY(),"Atrasado",IF(B1777&lt;=TODAY()+7,"Vence em 7 dias","A vencer")))</f>
        <v/>
      </c>
    </row>
    <row r="1778">
      <c r="B1778" s="51" t="n"/>
      <c r="C1778" s="52" t="n"/>
      <c r="D1778" s="52" t="n"/>
      <c r="E1778" s="52" t="n"/>
      <c r="F1778" s="52" t="n"/>
      <c r="G1778" s="52" t="n"/>
      <c r="H1778" s="52" t="n"/>
      <c r="I1778" s="53" t="n"/>
      <c r="J1778" s="54">
        <f>IF(D1778="","",IFERROR(INDEX(CatTipo,MATCH(D1778,CatNome,0)),"?"))</f>
        <v/>
      </c>
      <c r="K1778" s="54">
        <f>IF(D1778="","",IFERROR(INDEX(CatGrupo,MATCH(D1778,CatNome,0)),"?"))</f>
        <v/>
      </c>
      <c r="L1778" s="55">
        <f>IF(J1778="Entrada",N(I1778),IF(J1778="Saída",-N(I1778),0))</f>
        <v/>
      </c>
      <c r="M1778" s="54">
        <f>IF(B1778="",0,IF(H1778="Previsto",IF(Visao="Realizado + previsto",1,0),1))</f>
        <v/>
      </c>
      <c r="N1778" s="54">
        <f>IF(OR(B1778="",H1778&lt;&gt;"Previsto"),"",IF(B1778&lt;TODAY(),"Atrasado",IF(B1778&lt;=TODAY()+7,"Vence em 7 dias","A vencer")))</f>
        <v/>
      </c>
    </row>
    <row r="1779">
      <c r="B1779" s="51" t="n"/>
      <c r="C1779" s="52" t="n"/>
      <c r="D1779" s="52" t="n"/>
      <c r="E1779" s="52" t="n"/>
      <c r="F1779" s="52" t="n"/>
      <c r="G1779" s="52" t="n"/>
      <c r="H1779" s="52" t="n"/>
      <c r="I1779" s="53" t="n"/>
      <c r="J1779" s="54">
        <f>IF(D1779="","",IFERROR(INDEX(CatTipo,MATCH(D1779,CatNome,0)),"?"))</f>
        <v/>
      </c>
      <c r="K1779" s="54">
        <f>IF(D1779="","",IFERROR(INDEX(CatGrupo,MATCH(D1779,CatNome,0)),"?"))</f>
        <v/>
      </c>
      <c r="L1779" s="55">
        <f>IF(J1779="Entrada",N(I1779),IF(J1779="Saída",-N(I1779),0))</f>
        <v/>
      </c>
      <c r="M1779" s="54">
        <f>IF(B1779="",0,IF(H1779="Previsto",IF(Visao="Realizado + previsto",1,0),1))</f>
        <v/>
      </c>
      <c r="N1779" s="54">
        <f>IF(OR(B1779="",H1779&lt;&gt;"Previsto"),"",IF(B1779&lt;TODAY(),"Atrasado",IF(B1779&lt;=TODAY()+7,"Vence em 7 dias","A vencer")))</f>
        <v/>
      </c>
    </row>
    <row r="1780">
      <c r="B1780" s="51" t="n"/>
      <c r="C1780" s="52" t="n"/>
      <c r="D1780" s="52" t="n"/>
      <c r="E1780" s="52" t="n"/>
      <c r="F1780" s="52" t="n"/>
      <c r="G1780" s="52" t="n"/>
      <c r="H1780" s="52" t="n"/>
      <c r="I1780" s="53" t="n"/>
      <c r="J1780" s="54">
        <f>IF(D1780="","",IFERROR(INDEX(CatTipo,MATCH(D1780,CatNome,0)),"?"))</f>
        <v/>
      </c>
      <c r="K1780" s="54">
        <f>IF(D1780="","",IFERROR(INDEX(CatGrupo,MATCH(D1780,CatNome,0)),"?"))</f>
        <v/>
      </c>
      <c r="L1780" s="55">
        <f>IF(J1780="Entrada",N(I1780),IF(J1780="Saída",-N(I1780),0))</f>
        <v/>
      </c>
      <c r="M1780" s="54">
        <f>IF(B1780="",0,IF(H1780="Previsto",IF(Visao="Realizado + previsto",1,0),1))</f>
        <v/>
      </c>
      <c r="N1780" s="54">
        <f>IF(OR(B1780="",H1780&lt;&gt;"Previsto"),"",IF(B1780&lt;TODAY(),"Atrasado",IF(B1780&lt;=TODAY()+7,"Vence em 7 dias","A vencer")))</f>
        <v/>
      </c>
    </row>
    <row r="1781">
      <c r="B1781" s="51" t="n"/>
      <c r="C1781" s="52" t="n"/>
      <c r="D1781" s="52" t="n"/>
      <c r="E1781" s="52" t="n"/>
      <c r="F1781" s="52" t="n"/>
      <c r="G1781" s="52" t="n"/>
      <c r="H1781" s="52" t="n"/>
      <c r="I1781" s="53" t="n"/>
      <c r="J1781" s="54">
        <f>IF(D1781="","",IFERROR(INDEX(CatTipo,MATCH(D1781,CatNome,0)),"?"))</f>
        <v/>
      </c>
      <c r="K1781" s="54">
        <f>IF(D1781="","",IFERROR(INDEX(CatGrupo,MATCH(D1781,CatNome,0)),"?"))</f>
        <v/>
      </c>
      <c r="L1781" s="55">
        <f>IF(J1781="Entrada",N(I1781),IF(J1781="Saída",-N(I1781),0))</f>
        <v/>
      </c>
      <c r="M1781" s="54">
        <f>IF(B1781="",0,IF(H1781="Previsto",IF(Visao="Realizado + previsto",1,0),1))</f>
        <v/>
      </c>
      <c r="N1781" s="54">
        <f>IF(OR(B1781="",H1781&lt;&gt;"Previsto"),"",IF(B1781&lt;TODAY(),"Atrasado",IF(B1781&lt;=TODAY()+7,"Vence em 7 dias","A vencer")))</f>
        <v/>
      </c>
    </row>
    <row r="1782">
      <c r="B1782" s="51" t="n"/>
      <c r="C1782" s="52" t="n"/>
      <c r="D1782" s="52" t="n"/>
      <c r="E1782" s="52" t="n"/>
      <c r="F1782" s="52" t="n"/>
      <c r="G1782" s="52" t="n"/>
      <c r="H1782" s="52" t="n"/>
      <c r="I1782" s="53" t="n"/>
      <c r="J1782" s="54">
        <f>IF(D1782="","",IFERROR(INDEX(CatTipo,MATCH(D1782,CatNome,0)),"?"))</f>
        <v/>
      </c>
      <c r="K1782" s="54">
        <f>IF(D1782="","",IFERROR(INDEX(CatGrupo,MATCH(D1782,CatNome,0)),"?"))</f>
        <v/>
      </c>
      <c r="L1782" s="55">
        <f>IF(J1782="Entrada",N(I1782),IF(J1782="Saída",-N(I1782),0))</f>
        <v/>
      </c>
      <c r="M1782" s="54">
        <f>IF(B1782="",0,IF(H1782="Previsto",IF(Visao="Realizado + previsto",1,0),1))</f>
        <v/>
      </c>
      <c r="N1782" s="54">
        <f>IF(OR(B1782="",H1782&lt;&gt;"Previsto"),"",IF(B1782&lt;TODAY(),"Atrasado",IF(B1782&lt;=TODAY()+7,"Vence em 7 dias","A vencer")))</f>
        <v/>
      </c>
    </row>
    <row r="1783">
      <c r="B1783" s="51" t="n"/>
      <c r="C1783" s="52" t="n"/>
      <c r="D1783" s="52" t="n"/>
      <c r="E1783" s="52" t="n"/>
      <c r="F1783" s="52" t="n"/>
      <c r="G1783" s="52" t="n"/>
      <c r="H1783" s="52" t="n"/>
      <c r="I1783" s="53" t="n"/>
      <c r="J1783" s="54">
        <f>IF(D1783="","",IFERROR(INDEX(CatTipo,MATCH(D1783,CatNome,0)),"?"))</f>
        <v/>
      </c>
      <c r="K1783" s="54">
        <f>IF(D1783="","",IFERROR(INDEX(CatGrupo,MATCH(D1783,CatNome,0)),"?"))</f>
        <v/>
      </c>
      <c r="L1783" s="55">
        <f>IF(J1783="Entrada",N(I1783),IF(J1783="Saída",-N(I1783),0))</f>
        <v/>
      </c>
      <c r="M1783" s="54">
        <f>IF(B1783="",0,IF(H1783="Previsto",IF(Visao="Realizado + previsto",1,0),1))</f>
        <v/>
      </c>
      <c r="N1783" s="54">
        <f>IF(OR(B1783="",H1783&lt;&gt;"Previsto"),"",IF(B1783&lt;TODAY(),"Atrasado",IF(B1783&lt;=TODAY()+7,"Vence em 7 dias","A vencer")))</f>
        <v/>
      </c>
    </row>
    <row r="1784">
      <c r="B1784" s="51" t="n"/>
      <c r="C1784" s="52" t="n"/>
      <c r="D1784" s="52" t="n"/>
      <c r="E1784" s="52" t="n"/>
      <c r="F1784" s="52" t="n"/>
      <c r="G1784" s="52" t="n"/>
      <c r="H1784" s="52" t="n"/>
      <c r="I1784" s="53" t="n"/>
      <c r="J1784" s="54">
        <f>IF(D1784="","",IFERROR(INDEX(CatTipo,MATCH(D1784,CatNome,0)),"?"))</f>
        <v/>
      </c>
      <c r="K1784" s="54">
        <f>IF(D1784="","",IFERROR(INDEX(CatGrupo,MATCH(D1784,CatNome,0)),"?"))</f>
        <v/>
      </c>
      <c r="L1784" s="55">
        <f>IF(J1784="Entrada",N(I1784),IF(J1784="Saída",-N(I1784),0))</f>
        <v/>
      </c>
      <c r="M1784" s="54">
        <f>IF(B1784="",0,IF(H1784="Previsto",IF(Visao="Realizado + previsto",1,0),1))</f>
        <v/>
      </c>
      <c r="N1784" s="54">
        <f>IF(OR(B1784="",H1784&lt;&gt;"Previsto"),"",IF(B1784&lt;TODAY(),"Atrasado",IF(B1784&lt;=TODAY()+7,"Vence em 7 dias","A vencer")))</f>
        <v/>
      </c>
    </row>
    <row r="1785">
      <c r="B1785" s="51" t="n"/>
      <c r="C1785" s="52" t="n"/>
      <c r="D1785" s="52" t="n"/>
      <c r="E1785" s="52" t="n"/>
      <c r="F1785" s="52" t="n"/>
      <c r="G1785" s="52" t="n"/>
      <c r="H1785" s="52" t="n"/>
      <c r="I1785" s="53" t="n"/>
      <c r="J1785" s="54">
        <f>IF(D1785="","",IFERROR(INDEX(CatTipo,MATCH(D1785,CatNome,0)),"?"))</f>
        <v/>
      </c>
      <c r="K1785" s="54">
        <f>IF(D1785="","",IFERROR(INDEX(CatGrupo,MATCH(D1785,CatNome,0)),"?"))</f>
        <v/>
      </c>
      <c r="L1785" s="55">
        <f>IF(J1785="Entrada",N(I1785),IF(J1785="Saída",-N(I1785),0))</f>
        <v/>
      </c>
      <c r="M1785" s="54">
        <f>IF(B1785="",0,IF(H1785="Previsto",IF(Visao="Realizado + previsto",1,0),1))</f>
        <v/>
      </c>
      <c r="N1785" s="54">
        <f>IF(OR(B1785="",H1785&lt;&gt;"Previsto"),"",IF(B1785&lt;TODAY(),"Atrasado",IF(B1785&lt;=TODAY()+7,"Vence em 7 dias","A vencer")))</f>
        <v/>
      </c>
    </row>
    <row r="1786">
      <c r="B1786" s="51" t="n"/>
      <c r="C1786" s="52" t="n"/>
      <c r="D1786" s="52" t="n"/>
      <c r="E1786" s="52" t="n"/>
      <c r="F1786" s="52" t="n"/>
      <c r="G1786" s="52" t="n"/>
      <c r="H1786" s="52" t="n"/>
      <c r="I1786" s="53" t="n"/>
      <c r="J1786" s="54">
        <f>IF(D1786="","",IFERROR(INDEX(CatTipo,MATCH(D1786,CatNome,0)),"?"))</f>
        <v/>
      </c>
      <c r="K1786" s="54">
        <f>IF(D1786="","",IFERROR(INDEX(CatGrupo,MATCH(D1786,CatNome,0)),"?"))</f>
        <v/>
      </c>
      <c r="L1786" s="55">
        <f>IF(J1786="Entrada",N(I1786),IF(J1786="Saída",-N(I1786),0))</f>
        <v/>
      </c>
      <c r="M1786" s="54">
        <f>IF(B1786="",0,IF(H1786="Previsto",IF(Visao="Realizado + previsto",1,0),1))</f>
        <v/>
      </c>
      <c r="N1786" s="54">
        <f>IF(OR(B1786="",H1786&lt;&gt;"Previsto"),"",IF(B1786&lt;TODAY(),"Atrasado",IF(B1786&lt;=TODAY()+7,"Vence em 7 dias","A vencer")))</f>
        <v/>
      </c>
    </row>
    <row r="1787">
      <c r="B1787" s="51" t="n"/>
      <c r="C1787" s="52" t="n"/>
      <c r="D1787" s="52" t="n"/>
      <c r="E1787" s="52" t="n"/>
      <c r="F1787" s="52" t="n"/>
      <c r="G1787" s="52" t="n"/>
      <c r="H1787" s="52" t="n"/>
      <c r="I1787" s="53" t="n"/>
      <c r="J1787" s="54">
        <f>IF(D1787="","",IFERROR(INDEX(CatTipo,MATCH(D1787,CatNome,0)),"?"))</f>
        <v/>
      </c>
      <c r="K1787" s="54">
        <f>IF(D1787="","",IFERROR(INDEX(CatGrupo,MATCH(D1787,CatNome,0)),"?"))</f>
        <v/>
      </c>
      <c r="L1787" s="55">
        <f>IF(J1787="Entrada",N(I1787),IF(J1787="Saída",-N(I1787),0))</f>
        <v/>
      </c>
      <c r="M1787" s="54">
        <f>IF(B1787="",0,IF(H1787="Previsto",IF(Visao="Realizado + previsto",1,0),1))</f>
        <v/>
      </c>
      <c r="N1787" s="54">
        <f>IF(OR(B1787="",H1787&lt;&gt;"Previsto"),"",IF(B1787&lt;TODAY(),"Atrasado",IF(B1787&lt;=TODAY()+7,"Vence em 7 dias","A vencer")))</f>
        <v/>
      </c>
    </row>
    <row r="1788">
      <c r="B1788" s="51" t="n"/>
      <c r="C1788" s="52" t="n"/>
      <c r="D1788" s="52" t="n"/>
      <c r="E1788" s="52" t="n"/>
      <c r="F1788" s="52" t="n"/>
      <c r="G1788" s="52" t="n"/>
      <c r="H1788" s="52" t="n"/>
      <c r="I1788" s="53" t="n"/>
      <c r="J1788" s="54">
        <f>IF(D1788="","",IFERROR(INDEX(CatTipo,MATCH(D1788,CatNome,0)),"?"))</f>
        <v/>
      </c>
      <c r="K1788" s="54">
        <f>IF(D1788="","",IFERROR(INDEX(CatGrupo,MATCH(D1788,CatNome,0)),"?"))</f>
        <v/>
      </c>
      <c r="L1788" s="55">
        <f>IF(J1788="Entrada",N(I1788),IF(J1788="Saída",-N(I1788),0))</f>
        <v/>
      </c>
      <c r="M1788" s="54">
        <f>IF(B1788="",0,IF(H1788="Previsto",IF(Visao="Realizado + previsto",1,0),1))</f>
        <v/>
      </c>
      <c r="N1788" s="54">
        <f>IF(OR(B1788="",H1788&lt;&gt;"Previsto"),"",IF(B1788&lt;TODAY(),"Atrasado",IF(B1788&lt;=TODAY()+7,"Vence em 7 dias","A vencer")))</f>
        <v/>
      </c>
    </row>
    <row r="1789">
      <c r="B1789" s="51" t="n"/>
      <c r="C1789" s="52" t="n"/>
      <c r="D1789" s="52" t="n"/>
      <c r="E1789" s="52" t="n"/>
      <c r="F1789" s="52" t="n"/>
      <c r="G1789" s="52" t="n"/>
      <c r="H1789" s="52" t="n"/>
      <c r="I1789" s="53" t="n"/>
      <c r="J1789" s="54">
        <f>IF(D1789="","",IFERROR(INDEX(CatTipo,MATCH(D1789,CatNome,0)),"?"))</f>
        <v/>
      </c>
      <c r="K1789" s="54">
        <f>IF(D1789="","",IFERROR(INDEX(CatGrupo,MATCH(D1789,CatNome,0)),"?"))</f>
        <v/>
      </c>
      <c r="L1789" s="55">
        <f>IF(J1789="Entrada",N(I1789),IF(J1789="Saída",-N(I1789),0))</f>
        <v/>
      </c>
      <c r="M1789" s="54">
        <f>IF(B1789="",0,IF(H1789="Previsto",IF(Visao="Realizado + previsto",1,0),1))</f>
        <v/>
      </c>
      <c r="N1789" s="54">
        <f>IF(OR(B1789="",H1789&lt;&gt;"Previsto"),"",IF(B1789&lt;TODAY(),"Atrasado",IF(B1789&lt;=TODAY()+7,"Vence em 7 dias","A vencer")))</f>
        <v/>
      </c>
    </row>
    <row r="1790">
      <c r="B1790" s="51" t="n"/>
      <c r="C1790" s="52" t="n"/>
      <c r="D1790" s="52" t="n"/>
      <c r="E1790" s="52" t="n"/>
      <c r="F1790" s="52" t="n"/>
      <c r="G1790" s="52" t="n"/>
      <c r="H1790" s="52" t="n"/>
      <c r="I1790" s="53" t="n"/>
      <c r="J1790" s="54">
        <f>IF(D1790="","",IFERROR(INDEX(CatTipo,MATCH(D1790,CatNome,0)),"?"))</f>
        <v/>
      </c>
      <c r="K1790" s="54">
        <f>IF(D1790="","",IFERROR(INDEX(CatGrupo,MATCH(D1790,CatNome,0)),"?"))</f>
        <v/>
      </c>
      <c r="L1790" s="55">
        <f>IF(J1790="Entrada",N(I1790),IF(J1790="Saída",-N(I1790),0))</f>
        <v/>
      </c>
      <c r="M1790" s="54">
        <f>IF(B1790="",0,IF(H1790="Previsto",IF(Visao="Realizado + previsto",1,0),1))</f>
        <v/>
      </c>
      <c r="N1790" s="54">
        <f>IF(OR(B1790="",H1790&lt;&gt;"Previsto"),"",IF(B1790&lt;TODAY(),"Atrasado",IF(B1790&lt;=TODAY()+7,"Vence em 7 dias","A vencer")))</f>
        <v/>
      </c>
    </row>
    <row r="1791">
      <c r="B1791" s="51" t="n"/>
      <c r="C1791" s="52" t="n"/>
      <c r="D1791" s="52" t="n"/>
      <c r="E1791" s="52" t="n"/>
      <c r="F1791" s="52" t="n"/>
      <c r="G1791" s="52" t="n"/>
      <c r="H1791" s="52" t="n"/>
      <c r="I1791" s="53" t="n"/>
      <c r="J1791" s="54">
        <f>IF(D1791="","",IFERROR(INDEX(CatTipo,MATCH(D1791,CatNome,0)),"?"))</f>
        <v/>
      </c>
      <c r="K1791" s="54">
        <f>IF(D1791="","",IFERROR(INDEX(CatGrupo,MATCH(D1791,CatNome,0)),"?"))</f>
        <v/>
      </c>
      <c r="L1791" s="55">
        <f>IF(J1791="Entrada",N(I1791),IF(J1791="Saída",-N(I1791),0))</f>
        <v/>
      </c>
      <c r="M1791" s="54">
        <f>IF(B1791="",0,IF(H1791="Previsto",IF(Visao="Realizado + previsto",1,0),1))</f>
        <v/>
      </c>
      <c r="N1791" s="54">
        <f>IF(OR(B1791="",H1791&lt;&gt;"Previsto"),"",IF(B1791&lt;TODAY(),"Atrasado",IF(B1791&lt;=TODAY()+7,"Vence em 7 dias","A vencer")))</f>
        <v/>
      </c>
    </row>
    <row r="1792">
      <c r="B1792" s="51" t="n"/>
      <c r="C1792" s="52" t="n"/>
      <c r="D1792" s="52" t="n"/>
      <c r="E1792" s="52" t="n"/>
      <c r="F1792" s="52" t="n"/>
      <c r="G1792" s="52" t="n"/>
      <c r="H1792" s="52" t="n"/>
      <c r="I1792" s="53" t="n"/>
      <c r="J1792" s="54">
        <f>IF(D1792="","",IFERROR(INDEX(CatTipo,MATCH(D1792,CatNome,0)),"?"))</f>
        <v/>
      </c>
      <c r="K1792" s="54">
        <f>IF(D1792="","",IFERROR(INDEX(CatGrupo,MATCH(D1792,CatNome,0)),"?"))</f>
        <v/>
      </c>
      <c r="L1792" s="55">
        <f>IF(J1792="Entrada",N(I1792),IF(J1792="Saída",-N(I1792),0))</f>
        <v/>
      </c>
      <c r="M1792" s="54">
        <f>IF(B1792="",0,IF(H1792="Previsto",IF(Visao="Realizado + previsto",1,0),1))</f>
        <v/>
      </c>
      <c r="N1792" s="54">
        <f>IF(OR(B1792="",H1792&lt;&gt;"Previsto"),"",IF(B1792&lt;TODAY(),"Atrasado",IF(B1792&lt;=TODAY()+7,"Vence em 7 dias","A vencer")))</f>
        <v/>
      </c>
    </row>
    <row r="1793">
      <c r="B1793" s="51" t="n"/>
      <c r="C1793" s="52" t="n"/>
      <c r="D1793" s="52" t="n"/>
      <c r="E1793" s="52" t="n"/>
      <c r="F1793" s="52" t="n"/>
      <c r="G1793" s="52" t="n"/>
      <c r="H1793" s="52" t="n"/>
      <c r="I1793" s="53" t="n"/>
      <c r="J1793" s="54">
        <f>IF(D1793="","",IFERROR(INDEX(CatTipo,MATCH(D1793,CatNome,0)),"?"))</f>
        <v/>
      </c>
      <c r="K1793" s="54">
        <f>IF(D1793="","",IFERROR(INDEX(CatGrupo,MATCH(D1793,CatNome,0)),"?"))</f>
        <v/>
      </c>
      <c r="L1793" s="55">
        <f>IF(J1793="Entrada",N(I1793),IF(J1793="Saída",-N(I1793),0))</f>
        <v/>
      </c>
      <c r="M1793" s="54">
        <f>IF(B1793="",0,IF(H1793="Previsto",IF(Visao="Realizado + previsto",1,0),1))</f>
        <v/>
      </c>
      <c r="N1793" s="54">
        <f>IF(OR(B1793="",H1793&lt;&gt;"Previsto"),"",IF(B1793&lt;TODAY(),"Atrasado",IF(B1793&lt;=TODAY()+7,"Vence em 7 dias","A vencer")))</f>
        <v/>
      </c>
    </row>
    <row r="1794">
      <c r="B1794" s="51" t="n"/>
      <c r="C1794" s="52" t="n"/>
      <c r="D1794" s="52" t="n"/>
      <c r="E1794" s="52" t="n"/>
      <c r="F1794" s="52" t="n"/>
      <c r="G1794" s="52" t="n"/>
      <c r="H1794" s="52" t="n"/>
      <c r="I1794" s="53" t="n"/>
      <c r="J1794" s="54">
        <f>IF(D1794="","",IFERROR(INDEX(CatTipo,MATCH(D1794,CatNome,0)),"?"))</f>
        <v/>
      </c>
      <c r="K1794" s="54">
        <f>IF(D1794="","",IFERROR(INDEX(CatGrupo,MATCH(D1794,CatNome,0)),"?"))</f>
        <v/>
      </c>
      <c r="L1794" s="55">
        <f>IF(J1794="Entrada",N(I1794),IF(J1794="Saída",-N(I1794),0))</f>
        <v/>
      </c>
      <c r="M1794" s="54">
        <f>IF(B1794="",0,IF(H1794="Previsto",IF(Visao="Realizado + previsto",1,0),1))</f>
        <v/>
      </c>
      <c r="N1794" s="54">
        <f>IF(OR(B1794="",H1794&lt;&gt;"Previsto"),"",IF(B1794&lt;TODAY(),"Atrasado",IF(B1794&lt;=TODAY()+7,"Vence em 7 dias","A vencer")))</f>
        <v/>
      </c>
    </row>
    <row r="1795">
      <c r="B1795" s="51" t="n"/>
      <c r="C1795" s="52" t="n"/>
      <c r="D1795" s="52" t="n"/>
      <c r="E1795" s="52" t="n"/>
      <c r="F1795" s="52" t="n"/>
      <c r="G1795" s="52" t="n"/>
      <c r="H1795" s="52" t="n"/>
      <c r="I1795" s="53" t="n"/>
      <c r="J1795" s="54">
        <f>IF(D1795="","",IFERROR(INDEX(CatTipo,MATCH(D1795,CatNome,0)),"?"))</f>
        <v/>
      </c>
      <c r="K1795" s="54">
        <f>IF(D1795="","",IFERROR(INDEX(CatGrupo,MATCH(D1795,CatNome,0)),"?"))</f>
        <v/>
      </c>
      <c r="L1795" s="55">
        <f>IF(J1795="Entrada",N(I1795),IF(J1795="Saída",-N(I1795),0))</f>
        <v/>
      </c>
      <c r="M1795" s="54">
        <f>IF(B1795="",0,IF(H1795="Previsto",IF(Visao="Realizado + previsto",1,0),1))</f>
        <v/>
      </c>
      <c r="N1795" s="54">
        <f>IF(OR(B1795="",H1795&lt;&gt;"Previsto"),"",IF(B1795&lt;TODAY(),"Atrasado",IF(B1795&lt;=TODAY()+7,"Vence em 7 dias","A vencer")))</f>
        <v/>
      </c>
    </row>
    <row r="1796">
      <c r="B1796" s="51" t="n"/>
      <c r="C1796" s="52" t="n"/>
      <c r="D1796" s="52" t="n"/>
      <c r="E1796" s="52" t="n"/>
      <c r="F1796" s="52" t="n"/>
      <c r="G1796" s="52" t="n"/>
      <c r="H1796" s="52" t="n"/>
      <c r="I1796" s="53" t="n"/>
      <c r="J1796" s="54">
        <f>IF(D1796="","",IFERROR(INDEX(CatTipo,MATCH(D1796,CatNome,0)),"?"))</f>
        <v/>
      </c>
      <c r="K1796" s="54">
        <f>IF(D1796="","",IFERROR(INDEX(CatGrupo,MATCH(D1796,CatNome,0)),"?"))</f>
        <v/>
      </c>
      <c r="L1796" s="55">
        <f>IF(J1796="Entrada",N(I1796),IF(J1796="Saída",-N(I1796),0))</f>
        <v/>
      </c>
      <c r="M1796" s="54">
        <f>IF(B1796="",0,IF(H1796="Previsto",IF(Visao="Realizado + previsto",1,0),1))</f>
        <v/>
      </c>
      <c r="N1796" s="54">
        <f>IF(OR(B1796="",H1796&lt;&gt;"Previsto"),"",IF(B1796&lt;TODAY(),"Atrasado",IF(B1796&lt;=TODAY()+7,"Vence em 7 dias","A vencer")))</f>
        <v/>
      </c>
    </row>
    <row r="1797">
      <c r="B1797" s="51" t="n"/>
      <c r="C1797" s="52" t="n"/>
      <c r="D1797" s="52" t="n"/>
      <c r="E1797" s="52" t="n"/>
      <c r="F1797" s="52" t="n"/>
      <c r="G1797" s="52" t="n"/>
      <c r="H1797" s="52" t="n"/>
      <c r="I1797" s="53" t="n"/>
      <c r="J1797" s="54">
        <f>IF(D1797="","",IFERROR(INDEX(CatTipo,MATCH(D1797,CatNome,0)),"?"))</f>
        <v/>
      </c>
      <c r="K1797" s="54">
        <f>IF(D1797="","",IFERROR(INDEX(CatGrupo,MATCH(D1797,CatNome,0)),"?"))</f>
        <v/>
      </c>
      <c r="L1797" s="55">
        <f>IF(J1797="Entrada",N(I1797),IF(J1797="Saída",-N(I1797),0))</f>
        <v/>
      </c>
      <c r="M1797" s="54">
        <f>IF(B1797="",0,IF(H1797="Previsto",IF(Visao="Realizado + previsto",1,0),1))</f>
        <v/>
      </c>
      <c r="N1797" s="54">
        <f>IF(OR(B1797="",H1797&lt;&gt;"Previsto"),"",IF(B1797&lt;TODAY(),"Atrasado",IF(B1797&lt;=TODAY()+7,"Vence em 7 dias","A vencer")))</f>
        <v/>
      </c>
    </row>
    <row r="1798">
      <c r="B1798" s="51" t="n"/>
      <c r="C1798" s="52" t="n"/>
      <c r="D1798" s="52" t="n"/>
      <c r="E1798" s="52" t="n"/>
      <c r="F1798" s="52" t="n"/>
      <c r="G1798" s="52" t="n"/>
      <c r="H1798" s="52" t="n"/>
      <c r="I1798" s="53" t="n"/>
      <c r="J1798" s="54">
        <f>IF(D1798="","",IFERROR(INDEX(CatTipo,MATCH(D1798,CatNome,0)),"?"))</f>
        <v/>
      </c>
      <c r="K1798" s="54">
        <f>IF(D1798="","",IFERROR(INDEX(CatGrupo,MATCH(D1798,CatNome,0)),"?"))</f>
        <v/>
      </c>
      <c r="L1798" s="55">
        <f>IF(J1798="Entrada",N(I1798),IF(J1798="Saída",-N(I1798),0))</f>
        <v/>
      </c>
      <c r="M1798" s="54">
        <f>IF(B1798="",0,IF(H1798="Previsto",IF(Visao="Realizado + previsto",1,0),1))</f>
        <v/>
      </c>
      <c r="N1798" s="54">
        <f>IF(OR(B1798="",H1798&lt;&gt;"Previsto"),"",IF(B1798&lt;TODAY(),"Atrasado",IF(B1798&lt;=TODAY()+7,"Vence em 7 dias","A vencer")))</f>
        <v/>
      </c>
    </row>
    <row r="1799">
      <c r="B1799" s="51" t="n"/>
      <c r="C1799" s="52" t="n"/>
      <c r="D1799" s="52" t="n"/>
      <c r="E1799" s="52" t="n"/>
      <c r="F1799" s="52" t="n"/>
      <c r="G1799" s="52" t="n"/>
      <c r="H1799" s="52" t="n"/>
      <c r="I1799" s="53" t="n"/>
      <c r="J1799" s="54">
        <f>IF(D1799="","",IFERROR(INDEX(CatTipo,MATCH(D1799,CatNome,0)),"?"))</f>
        <v/>
      </c>
      <c r="K1799" s="54">
        <f>IF(D1799="","",IFERROR(INDEX(CatGrupo,MATCH(D1799,CatNome,0)),"?"))</f>
        <v/>
      </c>
      <c r="L1799" s="55">
        <f>IF(J1799="Entrada",N(I1799),IF(J1799="Saída",-N(I1799),0))</f>
        <v/>
      </c>
      <c r="M1799" s="54">
        <f>IF(B1799="",0,IF(H1799="Previsto",IF(Visao="Realizado + previsto",1,0),1))</f>
        <v/>
      </c>
      <c r="N1799" s="54">
        <f>IF(OR(B1799="",H1799&lt;&gt;"Previsto"),"",IF(B1799&lt;TODAY(),"Atrasado",IF(B1799&lt;=TODAY()+7,"Vence em 7 dias","A vencer")))</f>
        <v/>
      </c>
    </row>
    <row r="1800">
      <c r="B1800" s="51" t="n"/>
      <c r="C1800" s="52" t="n"/>
      <c r="D1800" s="52" t="n"/>
      <c r="E1800" s="52" t="n"/>
      <c r="F1800" s="52" t="n"/>
      <c r="G1800" s="52" t="n"/>
      <c r="H1800" s="52" t="n"/>
      <c r="I1800" s="53" t="n"/>
      <c r="J1800" s="54">
        <f>IF(D1800="","",IFERROR(INDEX(CatTipo,MATCH(D1800,CatNome,0)),"?"))</f>
        <v/>
      </c>
      <c r="K1800" s="54">
        <f>IF(D1800="","",IFERROR(INDEX(CatGrupo,MATCH(D1800,CatNome,0)),"?"))</f>
        <v/>
      </c>
      <c r="L1800" s="55">
        <f>IF(J1800="Entrada",N(I1800),IF(J1800="Saída",-N(I1800),0))</f>
        <v/>
      </c>
      <c r="M1800" s="54">
        <f>IF(B1800="",0,IF(H1800="Previsto",IF(Visao="Realizado + previsto",1,0),1))</f>
        <v/>
      </c>
      <c r="N1800" s="54">
        <f>IF(OR(B1800="",H1800&lt;&gt;"Previsto"),"",IF(B1800&lt;TODAY(),"Atrasado",IF(B1800&lt;=TODAY()+7,"Vence em 7 dias","A vencer")))</f>
        <v/>
      </c>
    </row>
    <row r="1801">
      <c r="B1801" s="51" t="n"/>
      <c r="C1801" s="52" t="n"/>
      <c r="D1801" s="52" t="n"/>
      <c r="E1801" s="52" t="n"/>
      <c r="F1801" s="52" t="n"/>
      <c r="G1801" s="52" t="n"/>
      <c r="H1801" s="52" t="n"/>
      <c r="I1801" s="53" t="n"/>
      <c r="J1801" s="54">
        <f>IF(D1801="","",IFERROR(INDEX(CatTipo,MATCH(D1801,CatNome,0)),"?"))</f>
        <v/>
      </c>
      <c r="K1801" s="54">
        <f>IF(D1801="","",IFERROR(INDEX(CatGrupo,MATCH(D1801,CatNome,0)),"?"))</f>
        <v/>
      </c>
      <c r="L1801" s="55">
        <f>IF(J1801="Entrada",N(I1801),IF(J1801="Saída",-N(I1801),0))</f>
        <v/>
      </c>
      <c r="M1801" s="54">
        <f>IF(B1801="",0,IF(H1801="Previsto",IF(Visao="Realizado + previsto",1,0),1))</f>
        <v/>
      </c>
      <c r="N1801" s="54">
        <f>IF(OR(B1801="",H1801&lt;&gt;"Previsto"),"",IF(B1801&lt;TODAY(),"Atrasado",IF(B1801&lt;=TODAY()+7,"Vence em 7 dias","A vencer")))</f>
        <v/>
      </c>
    </row>
    <row r="1802">
      <c r="B1802" s="51" t="n"/>
      <c r="C1802" s="52" t="n"/>
      <c r="D1802" s="52" t="n"/>
      <c r="E1802" s="52" t="n"/>
      <c r="F1802" s="52" t="n"/>
      <c r="G1802" s="52" t="n"/>
      <c r="H1802" s="52" t="n"/>
      <c r="I1802" s="53" t="n"/>
      <c r="J1802" s="54">
        <f>IF(D1802="","",IFERROR(INDEX(CatTipo,MATCH(D1802,CatNome,0)),"?"))</f>
        <v/>
      </c>
      <c r="K1802" s="54">
        <f>IF(D1802="","",IFERROR(INDEX(CatGrupo,MATCH(D1802,CatNome,0)),"?"))</f>
        <v/>
      </c>
      <c r="L1802" s="55">
        <f>IF(J1802="Entrada",N(I1802),IF(J1802="Saída",-N(I1802),0))</f>
        <v/>
      </c>
      <c r="M1802" s="54">
        <f>IF(B1802="",0,IF(H1802="Previsto",IF(Visao="Realizado + previsto",1,0),1))</f>
        <v/>
      </c>
      <c r="N1802" s="54">
        <f>IF(OR(B1802="",H1802&lt;&gt;"Previsto"),"",IF(B1802&lt;TODAY(),"Atrasado",IF(B1802&lt;=TODAY()+7,"Vence em 7 dias","A vencer")))</f>
        <v/>
      </c>
    </row>
    <row r="1803">
      <c r="B1803" s="51" t="n"/>
      <c r="C1803" s="52" t="n"/>
      <c r="D1803" s="52" t="n"/>
      <c r="E1803" s="52" t="n"/>
      <c r="F1803" s="52" t="n"/>
      <c r="G1803" s="52" t="n"/>
      <c r="H1803" s="52" t="n"/>
      <c r="I1803" s="53" t="n"/>
      <c r="J1803" s="54">
        <f>IF(D1803="","",IFERROR(INDEX(CatTipo,MATCH(D1803,CatNome,0)),"?"))</f>
        <v/>
      </c>
      <c r="K1803" s="54">
        <f>IF(D1803="","",IFERROR(INDEX(CatGrupo,MATCH(D1803,CatNome,0)),"?"))</f>
        <v/>
      </c>
      <c r="L1803" s="55">
        <f>IF(J1803="Entrada",N(I1803),IF(J1803="Saída",-N(I1803),0))</f>
        <v/>
      </c>
      <c r="M1803" s="54">
        <f>IF(B1803="",0,IF(H1803="Previsto",IF(Visao="Realizado + previsto",1,0),1))</f>
        <v/>
      </c>
      <c r="N1803" s="54">
        <f>IF(OR(B1803="",H1803&lt;&gt;"Previsto"),"",IF(B1803&lt;TODAY(),"Atrasado",IF(B1803&lt;=TODAY()+7,"Vence em 7 dias","A vencer")))</f>
        <v/>
      </c>
    </row>
    <row r="1804">
      <c r="B1804" s="51" t="n"/>
      <c r="C1804" s="52" t="n"/>
      <c r="D1804" s="52" t="n"/>
      <c r="E1804" s="52" t="n"/>
      <c r="F1804" s="52" t="n"/>
      <c r="G1804" s="52" t="n"/>
      <c r="H1804" s="52" t="n"/>
      <c r="I1804" s="53" t="n"/>
      <c r="J1804" s="54">
        <f>IF(D1804="","",IFERROR(INDEX(CatTipo,MATCH(D1804,CatNome,0)),"?"))</f>
        <v/>
      </c>
      <c r="K1804" s="54">
        <f>IF(D1804="","",IFERROR(INDEX(CatGrupo,MATCH(D1804,CatNome,0)),"?"))</f>
        <v/>
      </c>
      <c r="L1804" s="55">
        <f>IF(J1804="Entrada",N(I1804),IF(J1804="Saída",-N(I1804),0))</f>
        <v/>
      </c>
      <c r="M1804" s="54">
        <f>IF(B1804="",0,IF(H1804="Previsto",IF(Visao="Realizado + previsto",1,0),1))</f>
        <v/>
      </c>
      <c r="N1804" s="54">
        <f>IF(OR(B1804="",H1804&lt;&gt;"Previsto"),"",IF(B1804&lt;TODAY(),"Atrasado",IF(B1804&lt;=TODAY()+7,"Vence em 7 dias","A vencer")))</f>
        <v/>
      </c>
    </row>
    <row r="1805">
      <c r="B1805" s="51" t="n"/>
      <c r="C1805" s="52" t="n"/>
      <c r="D1805" s="52" t="n"/>
      <c r="E1805" s="52" t="n"/>
      <c r="F1805" s="52" t="n"/>
      <c r="G1805" s="52" t="n"/>
      <c r="H1805" s="52" t="n"/>
      <c r="I1805" s="53" t="n"/>
      <c r="J1805" s="54">
        <f>IF(D1805="","",IFERROR(INDEX(CatTipo,MATCH(D1805,CatNome,0)),"?"))</f>
        <v/>
      </c>
      <c r="K1805" s="54">
        <f>IF(D1805="","",IFERROR(INDEX(CatGrupo,MATCH(D1805,CatNome,0)),"?"))</f>
        <v/>
      </c>
      <c r="L1805" s="55">
        <f>IF(J1805="Entrada",N(I1805),IF(J1805="Saída",-N(I1805),0))</f>
        <v/>
      </c>
      <c r="M1805" s="54">
        <f>IF(B1805="",0,IF(H1805="Previsto",IF(Visao="Realizado + previsto",1,0),1))</f>
        <v/>
      </c>
      <c r="N1805" s="54">
        <f>IF(OR(B1805="",H1805&lt;&gt;"Previsto"),"",IF(B1805&lt;TODAY(),"Atrasado",IF(B1805&lt;=TODAY()+7,"Vence em 7 dias","A vencer")))</f>
        <v/>
      </c>
    </row>
    <row r="1806">
      <c r="B1806" s="51" t="n"/>
      <c r="C1806" s="52" t="n"/>
      <c r="D1806" s="52" t="n"/>
      <c r="E1806" s="52" t="n"/>
      <c r="F1806" s="52" t="n"/>
      <c r="G1806" s="52" t="n"/>
      <c r="H1806" s="52" t="n"/>
      <c r="I1806" s="53" t="n"/>
      <c r="J1806" s="54">
        <f>IF(D1806="","",IFERROR(INDEX(CatTipo,MATCH(D1806,CatNome,0)),"?"))</f>
        <v/>
      </c>
      <c r="K1806" s="54">
        <f>IF(D1806="","",IFERROR(INDEX(CatGrupo,MATCH(D1806,CatNome,0)),"?"))</f>
        <v/>
      </c>
      <c r="L1806" s="55">
        <f>IF(J1806="Entrada",N(I1806),IF(J1806="Saída",-N(I1806),0))</f>
        <v/>
      </c>
      <c r="M1806" s="54">
        <f>IF(B1806="",0,IF(H1806="Previsto",IF(Visao="Realizado + previsto",1,0),1))</f>
        <v/>
      </c>
      <c r="N1806" s="54">
        <f>IF(OR(B1806="",H1806&lt;&gt;"Previsto"),"",IF(B1806&lt;TODAY(),"Atrasado",IF(B1806&lt;=TODAY()+7,"Vence em 7 dias","A vencer")))</f>
        <v/>
      </c>
    </row>
    <row r="1807">
      <c r="B1807" s="51" t="n"/>
      <c r="C1807" s="52" t="n"/>
      <c r="D1807" s="52" t="n"/>
      <c r="E1807" s="52" t="n"/>
      <c r="F1807" s="52" t="n"/>
      <c r="G1807" s="52" t="n"/>
      <c r="H1807" s="52" t="n"/>
      <c r="I1807" s="53" t="n"/>
      <c r="J1807" s="54">
        <f>IF(D1807="","",IFERROR(INDEX(CatTipo,MATCH(D1807,CatNome,0)),"?"))</f>
        <v/>
      </c>
      <c r="K1807" s="54">
        <f>IF(D1807="","",IFERROR(INDEX(CatGrupo,MATCH(D1807,CatNome,0)),"?"))</f>
        <v/>
      </c>
      <c r="L1807" s="55">
        <f>IF(J1807="Entrada",N(I1807),IF(J1807="Saída",-N(I1807),0))</f>
        <v/>
      </c>
      <c r="M1807" s="54">
        <f>IF(B1807="",0,IF(H1807="Previsto",IF(Visao="Realizado + previsto",1,0),1))</f>
        <v/>
      </c>
      <c r="N1807" s="54">
        <f>IF(OR(B1807="",H1807&lt;&gt;"Previsto"),"",IF(B1807&lt;TODAY(),"Atrasado",IF(B1807&lt;=TODAY()+7,"Vence em 7 dias","A vencer")))</f>
        <v/>
      </c>
    </row>
    <row r="1808">
      <c r="B1808" s="51" t="n"/>
      <c r="C1808" s="52" t="n"/>
      <c r="D1808" s="52" t="n"/>
      <c r="E1808" s="52" t="n"/>
      <c r="F1808" s="52" t="n"/>
      <c r="G1808" s="52" t="n"/>
      <c r="H1808" s="52" t="n"/>
      <c r="I1808" s="53" t="n"/>
      <c r="J1808" s="54">
        <f>IF(D1808="","",IFERROR(INDEX(CatTipo,MATCH(D1808,CatNome,0)),"?"))</f>
        <v/>
      </c>
      <c r="K1808" s="54">
        <f>IF(D1808="","",IFERROR(INDEX(CatGrupo,MATCH(D1808,CatNome,0)),"?"))</f>
        <v/>
      </c>
      <c r="L1808" s="55">
        <f>IF(J1808="Entrada",N(I1808),IF(J1808="Saída",-N(I1808),0))</f>
        <v/>
      </c>
      <c r="M1808" s="54">
        <f>IF(B1808="",0,IF(H1808="Previsto",IF(Visao="Realizado + previsto",1,0),1))</f>
        <v/>
      </c>
      <c r="N1808" s="54">
        <f>IF(OR(B1808="",H1808&lt;&gt;"Previsto"),"",IF(B1808&lt;TODAY(),"Atrasado",IF(B1808&lt;=TODAY()+7,"Vence em 7 dias","A vencer")))</f>
        <v/>
      </c>
    </row>
    <row r="1809">
      <c r="B1809" s="51" t="n"/>
      <c r="C1809" s="52" t="n"/>
      <c r="D1809" s="52" t="n"/>
      <c r="E1809" s="52" t="n"/>
      <c r="F1809" s="52" t="n"/>
      <c r="G1809" s="52" t="n"/>
      <c r="H1809" s="52" t="n"/>
      <c r="I1809" s="53" t="n"/>
      <c r="J1809" s="54">
        <f>IF(D1809="","",IFERROR(INDEX(CatTipo,MATCH(D1809,CatNome,0)),"?"))</f>
        <v/>
      </c>
      <c r="K1809" s="54">
        <f>IF(D1809="","",IFERROR(INDEX(CatGrupo,MATCH(D1809,CatNome,0)),"?"))</f>
        <v/>
      </c>
      <c r="L1809" s="55">
        <f>IF(J1809="Entrada",N(I1809),IF(J1809="Saída",-N(I1809),0))</f>
        <v/>
      </c>
      <c r="M1809" s="54">
        <f>IF(B1809="",0,IF(H1809="Previsto",IF(Visao="Realizado + previsto",1,0),1))</f>
        <v/>
      </c>
      <c r="N1809" s="54">
        <f>IF(OR(B1809="",H1809&lt;&gt;"Previsto"),"",IF(B1809&lt;TODAY(),"Atrasado",IF(B1809&lt;=TODAY()+7,"Vence em 7 dias","A vencer")))</f>
        <v/>
      </c>
    </row>
    <row r="1810">
      <c r="B1810" s="51" t="n"/>
      <c r="C1810" s="52" t="n"/>
      <c r="D1810" s="52" t="n"/>
      <c r="E1810" s="52" t="n"/>
      <c r="F1810" s="52" t="n"/>
      <c r="G1810" s="52" t="n"/>
      <c r="H1810" s="52" t="n"/>
      <c r="I1810" s="53" t="n"/>
      <c r="J1810" s="54">
        <f>IF(D1810="","",IFERROR(INDEX(CatTipo,MATCH(D1810,CatNome,0)),"?"))</f>
        <v/>
      </c>
      <c r="K1810" s="54">
        <f>IF(D1810="","",IFERROR(INDEX(CatGrupo,MATCH(D1810,CatNome,0)),"?"))</f>
        <v/>
      </c>
      <c r="L1810" s="55">
        <f>IF(J1810="Entrada",N(I1810),IF(J1810="Saída",-N(I1810),0))</f>
        <v/>
      </c>
      <c r="M1810" s="54">
        <f>IF(B1810="",0,IF(H1810="Previsto",IF(Visao="Realizado + previsto",1,0),1))</f>
        <v/>
      </c>
      <c r="N1810" s="54">
        <f>IF(OR(B1810="",H1810&lt;&gt;"Previsto"),"",IF(B1810&lt;TODAY(),"Atrasado",IF(B1810&lt;=TODAY()+7,"Vence em 7 dias","A vencer")))</f>
        <v/>
      </c>
    </row>
    <row r="1811">
      <c r="B1811" s="51" t="n"/>
      <c r="C1811" s="52" t="n"/>
      <c r="D1811" s="52" t="n"/>
      <c r="E1811" s="52" t="n"/>
      <c r="F1811" s="52" t="n"/>
      <c r="G1811" s="52" t="n"/>
      <c r="H1811" s="52" t="n"/>
      <c r="I1811" s="53" t="n"/>
      <c r="J1811" s="54">
        <f>IF(D1811="","",IFERROR(INDEX(CatTipo,MATCH(D1811,CatNome,0)),"?"))</f>
        <v/>
      </c>
      <c r="K1811" s="54">
        <f>IF(D1811="","",IFERROR(INDEX(CatGrupo,MATCH(D1811,CatNome,0)),"?"))</f>
        <v/>
      </c>
      <c r="L1811" s="55">
        <f>IF(J1811="Entrada",N(I1811),IF(J1811="Saída",-N(I1811),0))</f>
        <v/>
      </c>
      <c r="M1811" s="54">
        <f>IF(B1811="",0,IF(H1811="Previsto",IF(Visao="Realizado + previsto",1,0),1))</f>
        <v/>
      </c>
      <c r="N1811" s="54">
        <f>IF(OR(B1811="",H1811&lt;&gt;"Previsto"),"",IF(B1811&lt;TODAY(),"Atrasado",IF(B1811&lt;=TODAY()+7,"Vence em 7 dias","A vencer")))</f>
        <v/>
      </c>
    </row>
    <row r="1812">
      <c r="B1812" s="51" t="n"/>
      <c r="C1812" s="52" t="n"/>
      <c r="D1812" s="52" t="n"/>
      <c r="E1812" s="52" t="n"/>
      <c r="F1812" s="52" t="n"/>
      <c r="G1812" s="52" t="n"/>
      <c r="H1812" s="52" t="n"/>
      <c r="I1812" s="53" t="n"/>
      <c r="J1812" s="54">
        <f>IF(D1812="","",IFERROR(INDEX(CatTipo,MATCH(D1812,CatNome,0)),"?"))</f>
        <v/>
      </c>
      <c r="K1812" s="54">
        <f>IF(D1812="","",IFERROR(INDEX(CatGrupo,MATCH(D1812,CatNome,0)),"?"))</f>
        <v/>
      </c>
      <c r="L1812" s="55">
        <f>IF(J1812="Entrada",N(I1812),IF(J1812="Saída",-N(I1812),0))</f>
        <v/>
      </c>
      <c r="M1812" s="54">
        <f>IF(B1812="",0,IF(H1812="Previsto",IF(Visao="Realizado + previsto",1,0),1))</f>
        <v/>
      </c>
      <c r="N1812" s="54">
        <f>IF(OR(B1812="",H1812&lt;&gt;"Previsto"),"",IF(B1812&lt;TODAY(),"Atrasado",IF(B1812&lt;=TODAY()+7,"Vence em 7 dias","A vencer")))</f>
        <v/>
      </c>
    </row>
    <row r="1813">
      <c r="B1813" s="51" t="n"/>
      <c r="C1813" s="52" t="n"/>
      <c r="D1813" s="52" t="n"/>
      <c r="E1813" s="52" t="n"/>
      <c r="F1813" s="52" t="n"/>
      <c r="G1813" s="52" t="n"/>
      <c r="H1813" s="52" t="n"/>
      <c r="I1813" s="53" t="n"/>
      <c r="J1813" s="54">
        <f>IF(D1813="","",IFERROR(INDEX(CatTipo,MATCH(D1813,CatNome,0)),"?"))</f>
        <v/>
      </c>
      <c r="K1813" s="54">
        <f>IF(D1813="","",IFERROR(INDEX(CatGrupo,MATCH(D1813,CatNome,0)),"?"))</f>
        <v/>
      </c>
      <c r="L1813" s="55">
        <f>IF(J1813="Entrada",N(I1813),IF(J1813="Saída",-N(I1813),0))</f>
        <v/>
      </c>
      <c r="M1813" s="54">
        <f>IF(B1813="",0,IF(H1813="Previsto",IF(Visao="Realizado + previsto",1,0),1))</f>
        <v/>
      </c>
      <c r="N1813" s="54">
        <f>IF(OR(B1813="",H1813&lt;&gt;"Previsto"),"",IF(B1813&lt;TODAY(),"Atrasado",IF(B1813&lt;=TODAY()+7,"Vence em 7 dias","A vencer")))</f>
        <v/>
      </c>
    </row>
    <row r="1814">
      <c r="B1814" s="51" t="n"/>
      <c r="C1814" s="52" t="n"/>
      <c r="D1814" s="52" t="n"/>
      <c r="E1814" s="52" t="n"/>
      <c r="F1814" s="52" t="n"/>
      <c r="G1814" s="52" t="n"/>
      <c r="H1814" s="52" t="n"/>
      <c r="I1814" s="53" t="n"/>
      <c r="J1814" s="54">
        <f>IF(D1814="","",IFERROR(INDEX(CatTipo,MATCH(D1814,CatNome,0)),"?"))</f>
        <v/>
      </c>
      <c r="K1814" s="54">
        <f>IF(D1814="","",IFERROR(INDEX(CatGrupo,MATCH(D1814,CatNome,0)),"?"))</f>
        <v/>
      </c>
      <c r="L1814" s="55">
        <f>IF(J1814="Entrada",N(I1814),IF(J1814="Saída",-N(I1814),0))</f>
        <v/>
      </c>
      <c r="M1814" s="54">
        <f>IF(B1814="",0,IF(H1814="Previsto",IF(Visao="Realizado + previsto",1,0),1))</f>
        <v/>
      </c>
      <c r="N1814" s="54">
        <f>IF(OR(B1814="",H1814&lt;&gt;"Previsto"),"",IF(B1814&lt;TODAY(),"Atrasado",IF(B1814&lt;=TODAY()+7,"Vence em 7 dias","A vencer")))</f>
        <v/>
      </c>
    </row>
    <row r="1815">
      <c r="B1815" s="51" t="n"/>
      <c r="C1815" s="52" t="n"/>
      <c r="D1815" s="52" t="n"/>
      <c r="E1815" s="52" t="n"/>
      <c r="F1815" s="52" t="n"/>
      <c r="G1815" s="52" t="n"/>
      <c r="H1815" s="52" t="n"/>
      <c r="I1815" s="53" t="n"/>
      <c r="J1815" s="54">
        <f>IF(D1815="","",IFERROR(INDEX(CatTipo,MATCH(D1815,CatNome,0)),"?"))</f>
        <v/>
      </c>
      <c r="K1815" s="54">
        <f>IF(D1815="","",IFERROR(INDEX(CatGrupo,MATCH(D1815,CatNome,0)),"?"))</f>
        <v/>
      </c>
      <c r="L1815" s="55">
        <f>IF(J1815="Entrada",N(I1815),IF(J1815="Saída",-N(I1815),0))</f>
        <v/>
      </c>
      <c r="M1815" s="54">
        <f>IF(B1815="",0,IF(H1815="Previsto",IF(Visao="Realizado + previsto",1,0),1))</f>
        <v/>
      </c>
      <c r="N1815" s="54">
        <f>IF(OR(B1815="",H1815&lt;&gt;"Previsto"),"",IF(B1815&lt;TODAY(),"Atrasado",IF(B1815&lt;=TODAY()+7,"Vence em 7 dias","A vencer")))</f>
        <v/>
      </c>
    </row>
    <row r="1816">
      <c r="B1816" s="51" t="n"/>
      <c r="C1816" s="52" t="n"/>
      <c r="D1816" s="52" t="n"/>
      <c r="E1816" s="52" t="n"/>
      <c r="F1816" s="52" t="n"/>
      <c r="G1816" s="52" t="n"/>
      <c r="H1816" s="52" t="n"/>
      <c r="I1816" s="53" t="n"/>
      <c r="J1816" s="54">
        <f>IF(D1816="","",IFERROR(INDEX(CatTipo,MATCH(D1816,CatNome,0)),"?"))</f>
        <v/>
      </c>
      <c r="K1816" s="54">
        <f>IF(D1816="","",IFERROR(INDEX(CatGrupo,MATCH(D1816,CatNome,0)),"?"))</f>
        <v/>
      </c>
      <c r="L1816" s="55">
        <f>IF(J1816="Entrada",N(I1816),IF(J1816="Saída",-N(I1816),0))</f>
        <v/>
      </c>
      <c r="M1816" s="54">
        <f>IF(B1816="",0,IF(H1816="Previsto",IF(Visao="Realizado + previsto",1,0),1))</f>
        <v/>
      </c>
      <c r="N1816" s="54">
        <f>IF(OR(B1816="",H1816&lt;&gt;"Previsto"),"",IF(B1816&lt;TODAY(),"Atrasado",IF(B1816&lt;=TODAY()+7,"Vence em 7 dias","A vencer")))</f>
        <v/>
      </c>
    </row>
    <row r="1817">
      <c r="B1817" s="51" t="n"/>
      <c r="C1817" s="52" t="n"/>
      <c r="D1817" s="52" t="n"/>
      <c r="E1817" s="52" t="n"/>
      <c r="F1817" s="52" t="n"/>
      <c r="G1817" s="52" t="n"/>
      <c r="H1817" s="52" t="n"/>
      <c r="I1817" s="53" t="n"/>
      <c r="J1817" s="54">
        <f>IF(D1817="","",IFERROR(INDEX(CatTipo,MATCH(D1817,CatNome,0)),"?"))</f>
        <v/>
      </c>
      <c r="K1817" s="54">
        <f>IF(D1817="","",IFERROR(INDEX(CatGrupo,MATCH(D1817,CatNome,0)),"?"))</f>
        <v/>
      </c>
      <c r="L1817" s="55">
        <f>IF(J1817="Entrada",N(I1817),IF(J1817="Saída",-N(I1817),0))</f>
        <v/>
      </c>
      <c r="M1817" s="54">
        <f>IF(B1817="",0,IF(H1817="Previsto",IF(Visao="Realizado + previsto",1,0),1))</f>
        <v/>
      </c>
      <c r="N1817" s="54">
        <f>IF(OR(B1817="",H1817&lt;&gt;"Previsto"),"",IF(B1817&lt;TODAY(),"Atrasado",IF(B1817&lt;=TODAY()+7,"Vence em 7 dias","A vencer")))</f>
        <v/>
      </c>
    </row>
    <row r="1818">
      <c r="B1818" s="51" t="n"/>
      <c r="C1818" s="52" t="n"/>
      <c r="D1818" s="52" t="n"/>
      <c r="E1818" s="52" t="n"/>
      <c r="F1818" s="52" t="n"/>
      <c r="G1818" s="52" t="n"/>
      <c r="H1818" s="52" t="n"/>
      <c r="I1818" s="53" t="n"/>
      <c r="J1818" s="54">
        <f>IF(D1818="","",IFERROR(INDEX(CatTipo,MATCH(D1818,CatNome,0)),"?"))</f>
        <v/>
      </c>
      <c r="K1818" s="54">
        <f>IF(D1818="","",IFERROR(INDEX(CatGrupo,MATCH(D1818,CatNome,0)),"?"))</f>
        <v/>
      </c>
      <c r="L1818" s="55">
        <f>IF(J1818="Entrada",N(I1818),IF(J1818="Saída",-N(I1818),0))</f>
        <v/>
      </c>
      <c r="M1818" s="54">
        <f>IF(B1818="",0,IF(H1818="Previsto",IF(Visao="Realizado + previsto",1,0),1))</f>
        <v/>
      </c>
      <c r="N1818" s="54">
        <f>IF(OR(B1818="",H1818&lt;&gt;"Previsto"),"",IF(B1818&lt;TODAY(),"Atrasado",IF(B1818&lt;=TODAY()+7,"Vence em 7 dias","A vencer")))</f>
        <v/>
      </c>
    </row>
    <row r="1819">
      <c r="B1819" s="51" t="n"/>
      <c r="C1819" s="52" t="n"/>
      <c r="D1819" s="52" t="n"/>
      <c r="E1819" s="52" t="n"/>
      <c r="F1819" s="52" t="n"/>
      <c r="G1819" s="52" t="n"/>
      <c r="H1819" s="52" t="n"/>
      <c r="I1819" s="53" t="n"/>
      <c r="J1819" s="54">
        <f>IF(D1819="","",IFERROR(INDEX(CatTipo,MATCH(D1819,CatNome,0)),"?"))</f>
        <v/>
      </c>
      <c r="K1819" s="54">
        <f>IF(D1819="","",IFERROR(INDEX(CatGrupo,MATCH(D1819,CatNome,0)),"?"))</f>
        <v/>
      </c>
      <c r="L1819" s="55">
        <f>IF(J1819="Entrada",N(I1819),IF(J1819="Saída",-N(I1819),0))</f>
        <v/>
      </c>
      <c r="M1819" s="54">
        <f>IF(B1819="",0,IF(H1819="Previsto",IF(Visao="Realizado + previsto",1,0),1))</f>
        <v/>
      </c>
      <c r="N1819" s="54">
        <f>IF(OR(B1819="",H1819&lt;&gt;"Previsto"),"",IF(B1819&lt;TODAY(),"Atrasado",IF(B1819&lt;=TODAY()+7,"Vence em 7 dias","A vencer")))</f>
        <v/>
      </c>
    </row>
    <row r="1820">
      <c r="B1820" s="51" t="n"/>
      <c r="C1820" s="52" t="n"/>
      <c r="D1820" s="52" t="n"/>
      <c r="E1820" s="52" t="n"/>
      <c r="F1820" s="52" t="n"/>
      <c r="G1820" s="52" t="n"/>
      <c r="H1820" s="52" t="n"/>
      <c r="I1820" s="53" t="n"/>
      <c r="J1820" s="54">
        <f>IF(D1820="","",IFERROR(INDEX(CatTipo,MATCH(D1820,CatNome,0)),"?"))</f>
        <v/>
      </c>
      <c r="K1820" s="54">
        <f>IF(D1820="","",IFERROR(INDEX(CatGrupo,MATCH(D1820,CatNome,0)),"?"))</f>
        <v/>
      </c>
      <c r="L1820" s="55">
        <f>IF(J1820="Entrada",N(I1820),IF(J1820="Saída",-N(I1820),0))</f>
        <v/>
      </c>
      <c r="M1820" s="54">
        <f>IF(B1820="",0,IF(H1820="Previsto",IF(Visao="Realizado + previsto",1,0),1))</f>
        <v/>
      </c>
      <c r="N1820" s="54">
        <f>IF(OR(B1820="",H1820&lt;&gt;"Previsto"),"",IF(B1820&lt;TODAY(),"Atrasado",IF(B1820&lt;=TODAY()+7,"Vence em 7 dias","A vencer")))</f>
        <v/>
      </c>
    </row>
    <row r="1821">
      <c r="B1821" s="51" t="n"/>
      <c r="C1821" s="52" t="n"/>
      <c r="D1821" s="52" t="n"/>
      <c r="E1821" s="52" t="n"/>
      <c r="F1821" s="52" t="n"/>
      <c r="G1821" s="52" t="n"/>
      <c r="H1821" s="52" t="n"/>
      <c r="I1821" s="53" t="n"/>
      <c r="J1821" s="54">
        <f>IF(D1821="","",IFERROR(INDEX(CatTipo,MATCH(D1821,CatNome,0)),"?"))</f>
        <v/>
      </c>
      <c r="K1821" s="54">
        <f>IF(D1821="","",IFERROR(INDEX(CatGrupo,MATCH(D1821,CatNome,0)),"?"))</f>
        <v/>
      </c>
      <c r="L1821" s="55">
        <f>IF(J1821="Entrada",N(I1821),IF(J1821="Saída",-N(I1821),0))</f>
        <v/>
      </c>
      <c r="M1821" s="54">
        <f>IF(B1821="",0,IF(H1821="Previsto",IF(Visao="Realizado + previsto",1,0),1))</f>
        <v/>
      </c>
      <c r="N1821" s="54">
        <f>IF(OR(B1821="",H1821&lt;&gt;"Previsto"),"",IF(B1821&lt;TODAY(),"Atrasado",IF(B1821&lt;=TODAY()+7,"Vence em 7 dias","A vencer")))</f>
        <v/>
      </c>
    </row>
    <row r="1822">
      <c r="B1822" s="51" t="n"/>
      <c r="C1822" s="52" t="n"/>
      <c r="D1822" s="52" t="n"/>
      <c r="E1822" s="52" t="n"/>
      <c r="F1822" s="52" t="n"/>
      <c r="G1822" s="52" t="n"/>
      <c r="H1822" s="52" t="n"/>
      <c r="I1822" s="53" t="n"/>
      <c r="J1822" s="54">
        <f>IF(D1822="","",IFERROR(INDEX(CatTipo,MATCH(D1822,CatNome,0)),"?"))</f>
        <v/>
      </c>
      <c r="K1822" s="54">
        <f>IF(D1822="","",IFERROR(INDEX(CatGrupo,MATCH(D1822,CatNome,0)),"?"))</f>
        <v/>
      </c>
      <c r="L1822" s="55">
        <f>IF(J1822="Entrada",N(I1822),IF(J1822="Saída",-N(I1822),0))</f>
        <v/>
      </c>
      <c r="M1822" s="54">
        <f>IF(B1822="",0,IF(H1822="Previsto",IF(Visao="Realizado + previsto",1,0),1))</f>
        <v/>
      </c>
      <c r="N1822" s="54">
        <f>IF(OR(B1822="",H1822&lt;&gt;"Previsto"),"",IF(B1822&lt;TODAY(),"Atrasado",IF(B1822&lt;=TODAY()+7,"Vence em 7 dias","A vencer")))</f>
        <v/>
      </c>
    </row>
    <row r="1823">
      <c r="B1823" s="51" t="n"/>
      <c r="C1823" s="52" t="n"/>
      <c r="D1823" s="52" t="n"/>
      <c r="E1823" s="52" t="n"/>
      <c r="F1823" s="52" t="n"/>
      <c r="G1823" s="52" t="n"/>
      <c r="H1823" s="52" t="n"/>
      <c r="I1823" s="53" t="n"/>
      <c r="J1823" s="54">
        <f>IF(D1823="","",IFERROR(INDEX(CatTipo,MATCH(D1823,CatNome,0)),"?"))</f>
        <v/>
      </c>
      <c r="K1823" s="54">
        <f>IF(D1823="","",IFERROR(INDEX(CatGrupo,MATCH(D1823,CatNome,0)),"?"))</f>
        <v/>
      </c>
      <c r="L1823" s="55">
        <f>IF(J1823="Entrada",N(I1823),IF(J1823="Saída",-N(I1823),0))</f>
        <v/>
      </c>
      <c r="M1823" s="54">
        <f>IF(B1823="",0,IF(H1823="Previsto",IF(Visao="Realizado + previsto",1,0),1))</f>
        <v/>
      </c>
      <c r="N1823" s="54">
        <f>IF(OR(B1823="",H1823&lt;&gt;"Previsto"),"",IF(B1823&lt;TODAY(),"Atrasado",IF(B1823&lt;=TODAY()+7,"Vence em 7 dias","A vencer")))</f>
        <v/>
      </c>
    </row>
    <row r="1824">
      <c r="B1824" s="51" t="n"/>
      <c r="C1824" s="52" t="n"/>
      <c r="D1824" s="52" t="n"/>
      <c r="E1824" s="52" t="n"/>
      <c r="F1824" s="52" t="n"/>
      <c r="G1824" s="52" t="n"/>
      <c r="H1824" s="52" t="n"/>
      <c r="I1824" s="53" t="n"/>
      <c r="J1824" s="54">
        <f>IF(D1824="","",IFERROR(INDEX(CatTipo,MATCH(D1824,CatNome,0)),"?"))</f>
        <v/>
      </c>
      <c r="K1824" s="54">
        <f>IF(D1824="","",IFERROR(INDEX(CatGrupo,MATCH(D1824,CatNome,0)),"?"))</f>
        <v/>
      </c>
      <c r="L1824" s="55">
        <f>IF(J1824="Entrada",N(I1824),IF(J1824="Saída",-N(I1824),0))</f>
        <v/>
      </c>
      <c r="M1824" s="54">
        <f>IF(B1824="",0,IF(H1824="Previsto",IF(Visao="Realizado + previsto",1,0),1))</f>
        <v/>
      </c>
      <c r="N1824" s="54">
        <f>IF(OR(B1824="",H1824&lt;&gt;"Previsto"),"",IF(B1824&lt;TODAY(),"Atrasado",IF(B1824&lt;=TODAY()+7,"Vence em 7 dias","A vencer")))</f>
        <v/>
      </c>
    </row>
    <row r="1825">
      <c r="B1825" s="51" t="n"/>
      <c r="C1825" s="52" t="n"/>
      <c r="D1825" s="52" t="n"/>
      <c r="E1825" s="52" t="n"/>
      <c r="F1825" s="52" t="n"/>
      <c r="G1825" s="52" t="n"/>
      <c r="H1825" s="52" t="n"/>
      <c r="I1825" s="53" t="n"/>
      <c r="J1825" s="54">
        <f>IF(D1825="","",IFERROR(INDEX(CatTipo,MATCH(D1825,CatNome,0)),"?"))</f>
        <v/>
      </c>
      <c r="K1825" s="54">
        <f>IF(D1825="","",IFERROR(INDEX(CatGrupo,MATCH(D1825,CatNome,0)),"?"))</f>
        <v/>
      </c>
      <c r="L1825" s="55">
        <f>IF(J1825="Entrada",N(I1825),IF(J1825="Saída",-N(I1825),0))</f>
        <v/>
      </c>
      <c r="M1825" s="54">
        <f>IF(B1825="",0,IF(H1825="Previsto",IF(Visao="Realizado + previsto",1,0),1))</f>
        <v/>
      </c>
      <c r="N1825" s="54">
        <f>IF(OR(B1825="",H1825&lt;&gt;"Previsto"),"",IF(B1825&lt;TODAY(),"Atrasado",IF(B1825&lt;=TODAY()+7,"Vence em 7 dias","A vencer")))</f>
        <v/>
      </c>
    </row>
    <row r="1826">
      <c r="B1826" s="51" t="n"/>
      <c r="C1826" s="52" t="n"/>
      <c r="D1826" s="52" t="n"/>
      <c r="E1826" s="52" t="n"/>
      <c r="F1826" s="52" t="n"/>
      <c r="G1826" s="52" t="n"/>
      <c r="H1826" s="52" t="n"/>
      <c r="I1826" s="53" t="n"/>
      <c r="J1826" s="54">
        <f>IF(D1826="","",IFERROR(INDEX(CatTipo,MATCH(D1826,CatNome,0)),"?"))</f>
        <v/>
      </c>
      <c r="K1826" s="54">
        <f>IF(D1826="","",IFERROR(INDEX(CatGrupo,MATCH(D1826,CatNome,0)),"?"))</f>
        <v/>
      </c>
      <c r="L1826" s="55">
        <f>IF(J1826="Entrada",N(I1826),IF(J1826="Saída",-N(I1826),0))</f>
        <v/>
      </c>
      <c r="M1826" s="54">
        <f>IF(B1826="",0,IF(H1826="Previsto",IF(Visao="Realizado + previsto",1,0),1))</f>
        <v/>
      </c>
      <c r="N1826" s="54">
        <f>IF(OR(B1826="",H1826&lt;&gt;"Previsto"),"",IF(B1826&lt;TODAY(),"Atrasado",IF(B1826&lt;=TODAY()+7,"Vence em 7 dias","A vencer")))</f>
        <v/>
      </c>
    </row>
    <row r="1827">
      <c r="B1827" s="51" t="n"/>
      <c r="C1827" s="52" t="n"/>
      <c r="D1827" s="52" t="n"/>
      <c r="E1827" s="52" t="n"/>
      <c r="F1827" s="52" t="n"/>
      <c r="G1827" s="52" t="n"/>
      <c r="H1827" s="52" t="n"/>
      <c r="I1827" s="53" t="n"/>
      <c r="J1827" s="54">
        <f>IF(D1827="","",IFERROR(INDEX(CatTipo,MATCH(D1827,CatNome,0)),"?"))</f>
        <v/>
      </c>
      <c r="K1827" s="54">
        <f>IF(D1827="","",IFERROR(INDEX(CatGrupo,MATCH(D1827,CatNome,0)),"?"))</f>
        <v/>
      </c>
      <c r="L1827" s="55">
        <f>IF(J1827="Entrada",N(I1827),IF(J1827="Saída",-N(I1827),0))</f>
        <v/>
      </c>
      <c r="M1827" s="54">
        <f>IF(B1827="",0,IF(H1827="Previsto",IF(Visao="Realizado + previsto",1,0),1))</f>
        <v/>
      </c>
      <c r="N1827" s="54">
        <f>IF(OR(B1827="",H1827&lt;&gt;"Previsto"),"",IF(B1827&lt;TODAY(),"Atrasado",IF(B1827&lt;=TODAY()+7,"Vence em 7 dias","A vencer")))</f>
        <v/>
      </c>
    </row>
    <row r="1828">
      <c r="B1828" s="51" t="n"/>
      <c r="C1828" s="52" t="n"/>
      <c r="D1828" s="52" t="n"/>
      <c r="E1828" s="52" t="n"/>
      <c r="F1828" s="52" t="n"/>
      <c r="G1828" s="52" t="n"/>
      <c r="H1828" s="52" t="n"/>
      <c r="I1828" s="53" t="n"/>
      <c r="J1828" s="54">
        <f>IF(D1828="","",IFERROR(INDEX(CatTipo,MATCH(D1828,CatNome,0)),"?"))</f>
        <v/>
      </c>
      <c r="K1828" s="54">
        <f>IF(D1828="","",IFERROR(INDEX(CatGrupo,MATCH(D1828,CatNome,0)),"?"))</f>
        <v/>
      </c>
      <c r="L1828" s="55">
        <f>IF(J1828="Entrada",N(I1828),IF(J1828="Saída",-N(I1828),0))</f>
        <v/>
      </c>
      <c r="M1828" s="54">
        <f>IF(B1828="",0,IF(H1828="Previsto",IF(Visao="Realizado + previsto",1,0),1))</f>
        <v/>
      </c>
      <c r="N1828" s="54">
        <f>IF(OR(B1828="",H1828&lt;&gt;"Previsto"),"",IF(B1828&lt;TODAY(),"Atrasado",IF(B1828&lt;=TODAY()+7,"Vence em 7 dias","A vencer")))</f>
        <v/>
      </c>
    </row>
    <row r="1829">
      <c r="B1829" s="51" t="n"/>
      <c r="C1829" s="52" t="n"/>
      <c r="D1829" s="52" t="n"/>
      <c r="E1829" s="52" t="n"/>
      <c r="F1829" s="52" t="n"/>
      <c r="G1829" s="52" t="n"/>
      <c r="H1829" s="52" t="n"/>
      <c r="I1829" s="53" t="n"/>
      <c r="J1829" s="54">
        <f>IF(D1829="","",IFERROR(INDEX(CatTipo,MATCH(D1829,CatNome,0)),"?"))</f>
        <v/>
      </c>
      <c r="K1829" s="54">
        <f>IF(D1829="","",IFERROR(INDEX(CatGrupo,MATCH(D1829,CatNome,0)),"?"))</f>
        <v/>
      </c>
      <c r="L1829" s="55">
        <f>IF(J1829="Entrada",N(I1829),IF(J1829="Saída",-N(I1829),0))</f>
        <v/>
      </c>
      <c r="M1829" s="54">
        <f>IF(B1829="",0,IF(H1829="Previsto",IF(Visao="Realizado + previsto",1,0),1))</f>
        <v/>
      </c>
      <c r="N1829" s="54">
        <f>IF(OR(B1829="",H1829&lt;&gt;"Previsto"),"",IF(B1829&lt;TODAY(),"Atrasado",IF(B1829&lt;=TODAY()+7,"Vence em 7 dias","A vencer")))</f>
        <v/>
      </c>
    </row>
    <row r="1830">
      <c r="B1830" s="51" t="n"/>
      <c r="C1830" s="52" t="n"/>
      <c r="D1830" s="52" t="n"/>
      <c r="E1830" s="52" t="n"/>
      <c r="F1830" s="52" t="n"/>
      <c r="G1830" s="52" t="n"/>
      <c r="H1830" s="52" t="n"/>
      <c r="I1830" s="53" t="n"/>
      <c r="J1830" s="54">
        <f>IF(D1830="","",IFERROR(INDEX(CatTipo,MATCH(D1830,CatNome,0)),"?"))</f>
        <v/>
      </c>
      <c r="K1830" s="54">
        <f>IF(D1830="","",IFERROR(INDEX(CatGrupo,MATCH(D1830,CatNome,0)),"?"))</f>
        <v/>
      </c>
      <c r="L1830" s="55">
        <f>IF(J1830="Entrada",N(I1830),IF(J1830="Saída",-N(I1830),0))</f>
        <v/>
      </c>
      <c r="M1830" s="54">
        <f>IF(B1830="",0,IF(H1830="Previsto",IF(Visao="Realizado + previsto",1,0),1))</f>
        <v/>
      </c>
      <c r="N1830" s="54">
        <f>IF(OR(B1830="",H1830&lt;&gt;"Previsto"),"",IF(B1830&lt;TODAY(),"Atrasado",IF(B1830&lt;=TODAY()+7,"Vence em 7 dias","A vencer")))</f>
        <v/>
      </c>
    </row>
    <row r="1831">
      <c r="B1831" s="51" t="n"/>
      <c r="C1831" s="52" t="n"/>
      <c r="D1831" s="52" t="n"/>
      <c r="E1831" s="52" t="n"/>
      <c r="F1831" s="52" t="n"/>
      <c r="G1831" s="52" t="n"/>
      <c r="H1831" s="52" t="n"/>
      <c r="I1831" s="53" t="n"/>
      <c r="J1831" s="54">
        <f>IF(D1831="","",IFERROR(INDEX(CatTipo,MATCH(D1831,CatNome,0)),"?"))</f>
        <v/>
      </c>
      <c r="K1831" s="54">
        <f>IF(D1831="","",IFERROR(INDEX(CatGrupo,MATCH(D1831,CatNome,0)),"?"))</f>
        <v/>
      </c>
      <c r="L1831" s="55">
        <f>IF(J1831="Entrada",N(I1831),IF(J1831="Saída",-N(I1831),0))</f>
        <v/>
      </c>
      <c r="M1831" s="54">
        <f>IF(B1831="",0,IF(H1831="Previsto",IF(Visao="Realizado + previsto",1,0),1))</f>
        <v/>
      </c>
      <c r="N1831" s="54">
        <f>IF(OR(B1831="",H1831&lt;&gt;"Previsto"),"",IF(B1831&lt;TODAY(),"Atrasado",IF(B1831&lt;=TODAY()+7,"Vence em 7 dias","A vencer")))</f>
        <v/>
      </c>
    </row>
    <row r="1832">
      <c r="B1832" s="51" t="n"/>
      <c r="C1832" s="52" t="n"/>
      <c r="D1832" s="52" t="n"/>
      <c r="E1832" s="52" t="n"/>
      <c r="F1832" s="52" t="n"/>
      <c r="G1832" s="52" t="n"/>
      <c r="H1832" s="52" t="n"/>
      <c r="I1832" s="53" t="n"/>
      <c r="J1832" s="54">
        <f>IF(D1832="","",IFERROR(INDEX(CatTipo,MATCH(D1832,CatNome,0)),"?"))</f>
        <v/>
      </c>
      <c r="K1832" s="54">
        <f>IF(D1832="","",IFERROR(INDEX(CatGrupo,MATCH(D1832,CatNome,0)),"?"))</f>
        <v/>
      </c>
      <c r="L1832" s="55">
        <f>IF(J1832="Entrada",N(I1832),IF(J1832="Saída",-N(I1832),0))</f>
        <v/>
      </c>
      <c r="M1832" s="54">
        <f>IF(B1832="",0,IF(H1832="Previsto",IF(Visao="Realizado + previsto",1,0),1))</f>
        <v/>
      </c>
      <c r="N1832" s="54">
        <f>IF(OR(B1832="",H1832&lt;&gt;"Previsto"),"",IF(B1832&lt;TODAY(),"Atrasado",IF(B1832&lt;=TODAY()+7,"Vence em 7 dias","A vencer")))</f>
        <v/>
      </c>
    </row>
    <row r="1833">
      <c r="B1833" s="51" t="n"/>
      <c r="C1833" s="52" t="n"/>
      <c r="D1833" s="52" t="n"/>
      <c r="E1833" s="52" t="n"/>
      <c r="F1833" s="52" t="n"/>
      <c r="G1833" s="52" t="n"/>
      <c r="H1833" s="52" t="n"/>
      <c r="I1833" s="53" t="n"/>
      <c r="J1833" s="54">
        <f>IF(D1833="","",IFERROR(INDEX(CatTipo,MATCH(D1833,CatNome,0)),"?"))</f>
        <v/>
      </c>
      <c r="K1833" s="54">
        <f>IF(D1833="","",IFERROR(INDEX(CatGrupo,MATCH(D1833,CatNome,0)),"?"))</f>
        <v/>
      </c>
      <c r="L1833" s="55">
        <f>IF(J1833="Entrada",N(I1833),IF(J1833="Saída",-N(I1833),0))</f>
        <v/>
      </c>
      <c r="M1833" s="54">
        <f>IF(B1833="",0,IF(H1833="Previsto",IF(Visao="Realizado + previsto",1,0),1))</f>
        <v/>
      </c>
      <c r="N1833" s="54">
        <f>IF(OR(B1833="",H1833&lt;&gt;"Previsto"),"",IF(B1833&lt;TODAY(),"Atrasado",IF(B1833&lt;=TODAY()+7,"Vence em 7 dias","A vencer")))</f>
        <v/>
      </c>
    </row>
    <row r="1834">
      <c r="B1834" s="51" t="n"/>
      <c r="C1834" s="52" t="n"/>
      <c r="D1834" s="52" t="n"/>
      <c r="E1834" s="52" t="n"/>
      <c r="F1834" s="52" t="n"/>
      <c r="G1834" s="52" t="n"/>
      <c r="H1834" s="52" t="n"/>
      <c r="I1834" s="53" t="n"/>
      <c r="J1834" s="54">
        <f>IF(D1834="","",IFERROR(INDEX(CatTipo,MATCH(D1834,CatNome,0)),"?"))</f>
        <v/>
      </c>
      <c r="K1834" s="54">
        <f>IF(D1834="","",IFERROR(INDEX(CatGrupo,MATCH(D1834,CatNome,0)),"?"))</f>
        <v/>
      </c>
      <c r="L1834" s="55">
        <f>IF(J1834="Entrada",N(I1834),IF(J1834="Saída",-N(I1834),0))</f>
        <v/>
      </c>
      <c r="M1834" s="54">
        <f>IF(B1834="",0,IF(H1834="Previsto",IF(Visao="Realizado + previsto",1,0),1))</f>
        <v/>
      </c>
      <c r="N1834" s="54">
        <f>IF(OR(B1834="",H1834&lt;&gt;"Previsto"),"",IF(B1834&lt;TODAY(),"Atrasado",IF(B1834&lt;=TODAY()+7,"Vence em 7 dias","A vencer")))</f>
        <v/>
      </c>
    </row>
    <row r="1835">
      <c r="B1835" s="51" t="n"/>
      <c r="C1835" s="52" t="n"/>
      <c r="D1835" s="52" t="n"/>
      <c r="E1835" s="52" t="n"/>
      <c r="F1835" s="52" t="n"/>
      <c r="G1835" s="52" t="n"/>
      <c r="H1835" s="52" t="n"/>
      <c r="I1835" s="53" t="n"/>
      <c r="J1835" s="54">
        <f>IF(D1835="","",IFERROR(INDEX(CatTipo,MATCH(D1835,CatNome,0)),"?"))</f>
        <v/>
      </c>
      <c r="K1835" s="54">
        <f>IF(D1835="","",IFERROR(INDEX(CatGrupo,MATCH(D1835,CatNome,0)),"?"))</f>
        <v/>
      </c>
      <c r="L1835" s="55">
        <f>IF(J1835="Entrada",N(I1835),IF(J1835="Saída",-N(I1835),0))</f>
        <v/>
      </c>
      <c r="M1835" s="54">
        <f>IF(B1835="",0,IF(H1835="Previsto",IF(Visao="Realizado + previsto",1,0),1))</f>
        <v/>
      </c>
      <c r="N1835" s="54">
        <f>IF(OR(B1835="",H1835&lt;&gt;"Previsto"),"",IF(B1835&lt;TODAY(),"Atrasado",IF(B1835&lt;=TODAY()+7,"Vence em 7 dias","A vencer")))</f>
        <v/>
      </c>
    </row>
    <row r="1836">
      <c r="B1836" s="51" t="n"/>
      <c r="C1836" s="52" t="n"/>
      <c r="D1836" s="52" t="n"/>
      <c r="E1836" s="52" t="n"/>
      <c r="F1836" s="52" t="n"/>
      <c r="G1836" s="52" t="n"/>
      <c r="H1836" s="52" t="n"/>
      <c r="I1836" s="53" t="n"/>
      <c r="J1836" s="54">
        <f>IF(D1836="","",IFERROR(INDEX(CatTipo,MATCH(D1836,CatNome,0)),"?"))</f>
        <v/>
      </c>
      <c r="K1836" s="54">
        <f>IF(D1836="","",IFERROR(INDEX(CatGrupo,MATCH(D1836,CatNome,0)),"?"))</f>
        <v/>
      </c>
      <c r="L1836" s="55">
        <f>IF(J1836="Entrada",N(I1836),IF(J1836="Saída",-N(I1836),0))</f>
        <v/>
      </c>
      <c r="M1836" s="54">
        <f>IF(B1836="",0,IF(H1836="Previsto",IF(Visao="Realizado + previsto",1,0),1))</f>
        <v/>
      </c>
      <c r="N1836" s="54">
        <f>IF(OR(B1836="",H1836&lt;&gt;"Previsto"),"",IF(B1836&lt;TODAY(),"Atrasado",IF(B1836&lt;=TODAY()+7,"Vence em 7 dias","A vencer")))</f>
        <v/>
      </c>
    </row>
    <row r="1837">
      <c r="B1837" s="51" t="n"/>
      <c r="C1837" s="52" t="n"/>
      <c r="D1837" s="52" t="n"/>
      <c r="E1837" s="52" t="n"/>
      <c r="F1837" s="52" t="n"/>
      <c r="G1837" s="52" t="n"/>
      <c r="H1837" s="52" t="n"/>
      <c r="I1837" s="53" t="n"/>
      <c r="J1837" s="54">
        <f>IF(D1837="","",IFERROR(INDEX(CatTipo,MATCH(D1837,CatNome,0)),"?"))</f>
        <v/>
      </c>
      <c r="K1837" s="54">
        <f>IF(D1837="","",IFERROR(INDEX(CatGrupo,MATCH(D1837,CatNome,0)),"?"))</f>
        <v/>
      </c>
      <c r="L1837" s="55">
        <f>IF(J1837="Entrada",N(I1837),IF(J1837="Saída",-N(I1837),0))</f>
        <v/>
      </c>
      <c r="M1837" s="54">
        <f>IF(B1837="",0,IF(H1837="Previsto",IF(Visao="Realizado + previsto",1,0),1))</f>
        <v/>
      </c>
      <c r="N1837" s="54">
        <f>IF(OR(B1837="",H1837&lt;&gt;"Previsto"),"",IF(B1837&lt;TODAY(),"Atrasado",IF(B1837&lt;=TODAY()+7,"Vence em 7 dias","A vencer")))</f>
        <v/>
      </c>
    </row>
    <row r="1838">
      <c r="B1838" s="51" t="n"/>
      <c r="C1838" s="52" t="n"/>
      <c r="D1838" s="52" t="n"/>
      <c r="E1838" s="52" t="n"/>
      <c r="F1838" s="52" t="n"/>
      <c r="G1838" s="52" t="n"/>
      <c r="H1838" s="52" t="n"/>
      <c r="I1838" s="53" t="n"/>
      <c r="J1838" s="54">
        <f>IF(D1838="","",IFERROR(INDEX(CatTipo,MATCH(D1838,CatNome,0)),"?"))</f>
        <v/>
      </c>
      <c r="K1838" s="54">
        <f>IF(D1838="","",IFERROR(INDEX(CatGrupo,MATCH(D1838,CatNome,0)),"?"))</f>
        <v/>
      </c>
      <c r="L1838" s="55">
        <f>IF(J1838="Entrada",N(I1838),IF(J1838="Saída",-N(I1838),0))</f>
        <v/>
      </c>
      <c r="M1838" s="54">
        <f>IF(B1838="",0,IF(H1838="Previsto",IF(Visao="Realizado + previsto",1,0),1))</f>
        <v/>
      </c>
      <c r="N1838" s="54">
        <f>IF(OR(B1838="",H1838&lt;&gt;"Previsto"),"",IF(B1838&lt;TODAY(),"Atrasado",IF(B1838&lt;=TODAY()+7,"Vence em 7 dias","A vencer")))</f>
        <v/>
      </c>
    </row>
    <row r="1839">
      <c r="B1839" s="51" t="n"/>
      <c r="C1839" s="52" t="n"/>
      <c r="D1839" s="52" t="n"/>
      <c r="E1839" s="52" t="n"/>
      <c r="F1839" s="52" t="n"/>
      <c r="G1839" s="52" t="n"/>
      <c r="H1839" s="52" t="n"/>
      <c r="I1839" s="53" t="n"/>
      <c r="J1839" s="54">
        <f>IF(D1839="","",IFERROR(INDEX(CatTipo,MATCH(D1839,CatNome,0)),"?"))</f>
        <v/>
      </c>
      <c r="K1839" s="54">
        <f>IF(D1839="","",IFERROR(INDEX(CatGrupo,MATCH(D1839,CatNome,0)),"?"))</f>
        <v/>
      </c>
      <c r="L1839" s="55">
        <f>IF(J1839="Entrada",N(I1839),IF(J1839="Saída",-N(I1839),0))</f>
        <v/>
      </c>
      <c r="M1839" s="54">
        <f>IF(B1839="",0,IF(H1839="Previsto",IF(Visao="Realizado + previsto",1,0),1))</f>
        <v/>
      </c>
      <c r="N1839" s="54">
        <f>IF(OR(B1839="",H1839&lt;&gt;"Previsto"),"",IF(B1839&lt;TODAY(),"Atrasado",IF(B1839&lt;=TODAY()+7,"Vence em 7 dias","A vencer")))</f>
        <v/>
      </c>
    </row>
    <row r="1840">
      <c r="B1840" s="51" t="n"/>
      <c r="C1840" s="52" t="n"/>
      <c r="D1840" s="52" t="n"/>
      <c r="E1840" s="52" t="n"/>
      <c r="F1840" s="52" t="n"/>
      <c r="G1840" s="52" t="n"/>
      <c r="H1840" s="52" t="n"/>
      <c r="I1840" s="53" t="n"/>
      <c r="J1840" s="54">
        <f>IF(D1840="","",IFERROR(INDEX(CatTipo,MATCH(D1840,CatNome,0)),"?"))</f>
        <v/>
      </c>
      <c r="K1840" s="54">
        <f>IF(D1840="","",IFERROR(INDEX(CatGrupo,MATCH(D1840,CatNome,0)),"?"))</f>
        <v/>
      </c>
      <c r="L1840" s="55">
        <f>IF(J1840="Entrada",N(I1840),IF(J1840="Saída",-N(I1840),0))</f>
        <v/>
      </c>
      <c r="M1840" s="54">
        <f>IF(B1840="",0,IF(H1840="Previsto",IF(Visao="Realizado + previsto",1,0),1))</f>
        <v/>
      </c>
      <c r="N1840" s="54">
        <f>IF(OR(B1840="",H1840&lt;&gt;"Previsto"),"",IF(B1840&lt;TODAY(),"Atrasado",IF(B1840&lt;=TODAY()+7,"Vence em 7 dias","A vencer")))</f>
        <v/>
      </c>
    </row>
    <row r="1841">
      <c r="B1841" s="51" t="n"/>
      <c r="C1841" s="52" t="n"/>
      <c r="D1841" s="52" t="n"/>
      <c r="E1841" s="52" t="n"/>
      <c r="F1841" s="52" t="n"/>
      <c r="G1841" s="52" t="n"/>
      <c r="H1841" s="52" t="n"/>
      <c r="I1841" s="53" t="n"/>
      <c r="J1841" s="54">
        <f>IF(D1841="","",IFERROR(INDEX(CatTipo,MATCH(D1841,CatNome,0)),"?"))</f>
        <v/>
      </c>
      <c r="K1841" s="54">
        <f>IF(D1841="","",IFERROR(INDEX(CatGrupo,MATCH(D1841,CatNome,0)),"?"))</f>
        <v/>
      </c>
      <c r="L1841" s="55">
        <f>IF(J1841="Entrada",N(I1841),IF(J1841="Saída",-N(I1841),0))</f>
        <v/>
      </c>
      <c r="M1841" s="54">
        <f>IF(B1841="",0,IF(H1841="Previsto",IF(Visao="Realizado + previsto",1,0),1))</f>
        <v/>
      </c>
      <c r="N1841" s="54">
        <f>IF(OR(B1841="",H1841&lt;&gt;"Previsto"),"",IF(B1841&lt;TODAY(),"Atrasado",IF(B1841&lt;=TODAY()+7,"Vence em 7 dias","A vencer")))</f>
        <v/>
      </c>
    </row>
    <row r="1842">
      <c r="B1842" s="51" t="n"/>
      <c r="C1842" s="52" t="n"/>
      <c r="D1842" s="52" t="n"/>
      <c r="E1842" s="52" t="n"/>
      <c r="F1842" s="52" t="n"/>
      <c r="G1842" s="52" t="n"/>
      <c r="H1842" s="52" t="n"/>
      <c r="I1842" s="53" t="n"/>
      <c r="J1842" s="54">
        <f>IF(D1842="","",IFERROR(INDEX(CatTipo,MATCH(D1842,CatNome,0)),"?"))</f>
        <v/>
      </c>
      <c r="K1842" s="54">
        <f>IF(D1842="","",IFERROR(INDEX(CatGrupo,MATCH(D1842,CatNome,0)),"?"))</f>
        <v/>
      </c>
      <c r="L1842" s="55">
        <f>IF(J1842="Entrada",N(I1842),IF(J1842="Saída",-N(I1842),0))</f>
        <v/>
      </c>
      <c r="M1842" s="54">
        <f>IF(B1842="",0,IF(H1842="Previsto",IF(Visao="Realizado + previsto",1,0),1))</f>
        <v/>
      </c>
      <c r="N1842" s="54">
        <f>IF(OR(B1842="",H1842&lt;&gt;"Previsto"),"",IF(B1842&lt;TODAY(),"Atrasado",IF(B1842&lt;=TODAY()+7,"Vence em 7 dias","A vencer")))</f>
        <v/>
      </c>
    </row>
    <row r="1843">
      <c r="B1843" s="51" t="n"/>
      <c r="C1843" s="52" t="n"/>
      <c r="D1843" s="52" t="n"/>
      <c r="E1843" s="52" t="n"/>
      <c r="F1843" s="52" t="n"/>
      <c r="G1843" s="52" t="n"/>
      <c r="H1843" s="52" t="n"/>
      <c r="I1843" s="53" t="n"/>
      <c r="J1843" s="54">
        <f>IF(D1843="","",IFERROR(INDEX(CatTipo,MATCH(D1843,CatNome,0)),"?"))</f>
        <v/>
      </c>
      <c r="K1843" s="54">
        <f>IF(D1843="","",IFERROR(INDEX(CatGrupo,MATCH(D1843,CatNome,0)),"?"))</f>
        <v/>
      </c>
      <c r="L1843" s="55">
        <f>IF(J1843="Entrada",N(I1843),IF(J1843="Saída",-N(I1843),0))</f>
        <v/>
      </c>
      <c r="M1843" s="54">
        <f>IF(B1843="",0,IF(H1843="Previsto",IF(Visao="Realizado + previsto",1,0),1))</f>
        <v/>
      </c>
      <c r="N1843" s="54">
        <f>IF(OR(B1843="",H1843&lt;&gt;"Previsto"),"",IF(B1843&lt;TODAY(),"Atrasado",IF(B1843&lt;=TODAY()+7,"Vence em 7 dias","A vencer")))</f>
        <v/>
      </c>
    </row>
    <row r="1844">
      <c r="B1844" s="51" t="n"/>
      <c r="C1844" s="52" t="n"/>
      <c r="D1844" s="52" t="n"/>
      <c r="E1844" s="52" t="n"/>
      <c r="F1844" s="52" t="n"/>
      <c r="G1844" s="52" t="n"/>
      <c r="H1844" s="52" t="n"/>
      <c r="I1844" s="53" t="n"/>
      <c r="J1844" s="54">
        <f>IF(D1844="","",IFERROR(INDEX(CatTipo,MATCH(D1844,CatNome,0)),"?"))</f>
        <v/>
      </c>
      <c r="K1844" s="54">
        <f>IF(D1844="","",IFERROR(INDEX(CatGrupo,MATCH(D1844,CatNome,0)),"?"))</f>
        <v/>
      </c>
      <c r="L1844" s="55">
        <f>IF(J1844="Entrada",N(I1844),IF(J1844="Saída",-N(I1844),0))</f>
        <v/>
      </c>
      <c r="M1844" s="54">
        <f>IF(B1844="",0,IF(H1844="Previsto",IF(Visao="Realizado + previsto",1,0),1))</f>
        <v/>
      </c>
      <c r="N1844" s="54">
        <f>IF(OR(B1844="",H1844&lt;&gt;"Previsto"),"",IF(B1844&lt;TODAY(),"Atrasado",IF(B1844&lt;=TODAY()+7,"Vence em 7 dias","A vencer")))</f>
        <v/>
      </c>
    </row>
    <row r="1845">
      <c r="B1845" s="51" t="n"/>
      <c r="C1845" s="52" t="n"/>
      <c r="D1845" s="52" t="n"/>
      <c r="E1845" s="52" t="n"/>
      <c r="F1845" s="52" t="n"/>
      <c r="G1845" s="52" t="n"/>
      <c r="H1845" s="52" t="n"/>
      <c r="I1845" s="53" t="n"/>
      <c r="J1845" s="54">
        <f>IF(D1845="","",IFERROR(INDEX(CatTipo,MATCH(D1845,CatNome,0)),"?"))</f>
        <v/>
      </c>
      <c r="K1845" s="54">
        <f>IF(D1845="","",IFERROR(INDEX(CatGrupo,MATCH(D1845,CatNome,0)),"?"))</f>
        <v/>
      </c>
      <c r="L1845" s="55">
        <f>IF(J1845="Entrada",N(I1845),IF(J1845="Saída",-N(I1845),0))</f>
        <v/>
      </c>
      <c r="M1845" s="54">
        <f>IF(B1845="",0,IF(H1845="Previsto",IF(Visao="Realizado + previsto",1,0),1))</f>
        <v/>
      </c>
      <c r="N1845" s="54">
        <f>IF(OR(B1845="",H1845&lt;&gt;"Previsto"),"",IF(B1845&lt;TODAY(),"Atrasado",IF(B1845&lt;=TODAY()+7,"Vence em 7 dias","A vencer")))</f>
        <v/>
      </c>
    </row>
    <row r="1846">
      <c r="B1846" s="51" t="n"/>
      <c r="C1846" s="52" t="n"/>
      <c r="D1846" s="52" t="n"/>
      <c r="E1846" s="52" t="n"/>
      <c r="F1846" s="52" t="n"/>
      <c r="G1846" s="52" t="n"/>
      <c r="H1846" s="52" t="n"/>
      <c r="I1846" s="53" t="n"/>
      <c r="J1846" s="54">
        <f>IF(D1846="","",IFERROR(INDEX(CatTipo,MATCH(D1846,CatNome,0)),"?"))</f>
        <v/>
      </c>
      <c r="K1846" s="54">
        <f>IF(D1846="","",IFERROR(INDEX(CatGrupo,MATCH(D1846,CatNome,0)),"?"))</f>
        <v/>
      </c>
      <c r="L1846" s="55">
        <f>IF(J1846="Entrada",N(I1846),IF(J1846="Saída",-N(I1846),0))</f>
        <v/>
      </c>
      <c r="M1846" s="54">
        <f>IF(B1846="",0,IF(H1846="Previsto",IF(Visao="Realizado + previsto",1,0),1))</f>
        <v/>
      </c>
      <c r="N1846" s="54">
        <f>IF(OR(B1846="",H1846&lt;&gt;"Previsto"),"",IF(B1846&lt;TODAY(),"Atrasado",IF(B1846&lt;=TODAY()+7,"Vence em 7 dias","A vencer")))</f>
        <v/>
      </c>
    </row>
    <row r="1847">
      <c r="B1847" s="51" t="n"/>
      <c r="C1847" s="52" t="n"/>
      <c r="D1847" s="52" t="n"/>
      <c r="E1847" s="52" t="n"/>
      <c r="F1847" s="52" t="n"/>
      <c r="G1847" s="52" t="n"/>
      <c r="H1847" s="52" t="n"/>
      <c r="I1847" s="53" t="n"/>
      <c r="J1847" s="54">
        <f>IF(D1847="","",IFERROR(INDEX(CatTipo,MATCH(D1847,CatNome,0)),"?"))</f>
        <v/>
      </c>
      <c r="K1847" s="54">
        <f>IF(D1847="","",IFERROR(INDEX(CatGrupo,MATCH(D1847,CatNome,0)),"?"))</f>
        <v/>
      </c>
      <c r="L1847" s="55">
        <f>IF(J1847="Entrada",N(I1847),IF(J1847="Saída",-N(I1847),0))</f>
        <v/>
      </c>
      <c r="M1847" s="54">
        <f>IF(B1847="",0,IF(H1847="Previsto",IF(Visao="Realizado + previsto",1,0),1))</f>
        <v/>
      </c>
      <c r="N1847" s="54">
        <f>IF(OR(B1847="",H1847&lt;&gt;"Previsto"),"",IF(B1847&lt;TODAY(),"Atrasado",IF(B1847&lt;=TODAY()+7,"Vence em 7 dias","A vencer")))</f>
        <v/>
      </c>
    </row>
    <row r="1848">
      <c r="B1848" s="51" t="n"/>
      <c r="C1848" s="52" t="n"/>
      <c r="D1848" s="52" t="n"/>
      <c r="E1848" s="52" t="n"/>
      <c r="F1848" s="52" t="n"/>
      <c r="G1848" s="52" t="n"/>
      <c r="H1848" s="52" t="n"/>
      <c r="I1848" s="53" t="n"/>
      <c r="J1848" s="54">
        <f>IF(D1848="","",IFERROR(INDEX(CatTipo,MATCH(D1848,CatNome,0)),"?"))</f>
        <v/>
      </c>
      <c r="K1848" s="54">
        <f>IF(D1848="","",IFERROR(INDEX(CatGrupo,MATCH(D1848,CatNome,0)),"?"))</f>
        <v/>
      </c>
      <c r="L1848" s="55">
        <f>IF(J1848="Entrada",N(I1848),IF(J1848="Saída",-N(I1848),0))</f>
        <v/>
      </c>
      <c r="M1848" s="54">
        <f>IF(B1848="",0,IF(H1848="Previsto",IF(Visao="Realizado + previsto",1,0),1))</f>
        <v/>
      </c>
      <c r="N1848" s="54">
        <f>IF(OR(B1848="",H1848&lt;&gt;"Previsto"),"",IF(B1848&lt;TODAY(),"Atrasado",IF(B1848&lt;=TODAY()+7,"Vence em 7 dias","A vencer")))</f>
        <v/>
      </c>
    </row>
    <row r="1849">
      <c r="B1849" s="51" t="n"/>
      <c r="C1849" s="52" t="n"/>
      <c r="D1849" s="52" t="n"/>
      <c r="E1849" s="52" t="n"/>
      <c r="F1849" s="52" t="n"/>
      <c r="G1849" s="52" t="n"/>
      <c r="H1849" s="52" t="n"/>
      <c r="I1849" s="53" t="n"/>
      <c r="J1849" s="54">
        <f>IF(D1849="","",IFERROR(INDEX(CatTipo,MATCH(D1849,CatNome,0)),"?"))</f>
        <v/>
      </c>
      <c r="K1849" s="54">
        <f>IF(D1849="","",IFERROR(INDEX(CatGrupo,MATCH(D1849,CatNome,0)),"?"))</f>
        <v/>
      </c>
      <c r="L1849" s="55">
        <f>IF(J1849="Entrada",N(I1849),IF(J1849="Saída",-N(I1849),0))</f>
        <v/>
      </c>
      <c r="M1849" s="54">
        <f>IF(B1849="",0,IF(H1849="Previsto",IF(Visao="Realizado + previsto",1,0),1))</f>
        <v/>
      </c>
      <c r="N1849" s="54">
        <f>IF(OR(B1849="",H1849&lt;&gt;"Previsto"),"",IF(B1849&lt;TODAY(),"Atrasado",IF(B1849&lt;=TODAY()+7,"Vence em 7 dias","A vencer")))</f>
        <v/>
      </c>
    </row>
    <row r="1850">
      <c r="B1850" s="51" t="n"/>
      <c r="C1850" s="52" t="n"/>
      <c r="D1850" s="52" t="n"/>
      <c r="E1850" s="52" t="n"/>
      <c r="F1850" s="52" t="n"/>
      <c r="G1850" s="52" t="n"/>
      <c r="H1850" s="52" t="n"/>
      <c r="I1850" s="53" t="n"/>
      <c r="J1850" s="54">
        <f>IF(D1850="","",IFERROR(INDEX(CatTipo,MATCH(D1850,CatNome,0)),"?"))</f>
        <v/>
      </c>
      <c r="K1850" s="54">
        <f>IF(D1850="","",IFERROR(INDEX(CatGrupo,MATCH(D1850,CatNome,0)),"?"))</f>
        <v/>
      </c>
      <c r="L1850" s="55">
        <f>IF(J1850="Entrada",N(I1850),IF(J1850="Saída",-N(I1850),0))</f>
        <v/>
      </c>
      <c r="M1850" s="54">
        <f>IF(B1850="",0,IF(H1850="Previsto",IF(Visao="Realizado + previsto",1,0),1))</f>
        <v/>
      </c>
      <c r="N1850" s="54">
        <f>IF(OR(B1850="",H1850&lt;&gt;"Previsto"),"",IF(B1850&lt;TODAY(),"Atrasado",IF(B1850&lt;=TODAY()+7,"Vence em 7 dias","A vencer")))</f>
        <v/>
      </c>
    </row>
    <row r="1851">
      <c r="B1851" s="51" t="n"/>
      <c r="C1851" s="52" t="n"/>
      <c r="D1851" s="52" t="n"/>
      <c r="E1851" s="52" t="n"/>
      <c r="F1851" s="52" t="n"/>
      <c r="G1851" s="52" t="n"/>
      <c r="H1851" s="52" t="n"/>
      <c r="I1851" s="53" t="n"/>
      <c r="J1851" s="54">
        <f>IF(D1851="","",IFERROR(INDEX(CatTipo,MATCH(D1851,CatNome,0)),"?"))</f>
        <v/>
      </c>
      <c r="K1851" s="54">
        <f>IF(D1851="","",IFERROR(INDEX(CatGrupo,MATCH(D1851,CatNome,0)),"?"))</f>
        <v/>
      </c>
      <c r="L1851" s="55">
        <f>IF(J1851="Entrada",N(I1851),IF(J1851="Saída",-N(I1851),0))</f>
        <v/>
      </c>
      <c r="M1851" s="54">
        <f>IF(B1851="",0,IF(H1851="Previsto",IF(Visao="Realizado + previsto",1,0),1))</f>
        <v/>
      </c>
      <c r="N1851" s="54">
        <f>IF(OR(B1851="",H1851&lt;&gt;"Previsto"),"",IF(B1851&lt;TODAY(),"Atrasado",IF(B1851&lt;=TODAY()+7,"Vence em 7 dias","A vencer")))</f>
        <v/>
      </c>
    </row>
    <row r="1852">
      <c r="B1852" s="51" t="n"/>
      <c r="C1852" s="52" t="n"/>
      <c r="D1852" s="52" t="n"/>
      <c r="E1852" s="52" t="n"/>
      <c r="F1852" s="52" t="n"/>
      <c r="G1852" s="52" t="n"/>
      <c r="H1852" s="52" t="n"/>
      <c r="I1852" s="53" t="n"/>
      <c r="J1852" s="54">
        <f>IF(D1852="","",IFERROR(INDEX(CatTipo,MATCH(D1852,CatNome,0)),"?"))</f>
        <v/>
      </c>
      <c r="K1852" s="54">
        <f>IF(D1852="","",IFERROR(INDEX(CatGrupo,MATCH(D1852,CatNome,0)),"?"))</f>
        <v/>
      </c>
      <c r="L1852" s="55">
        <f>IF(J1852="Entrada",N(I1852),IF(J1852="Saída",-N(I1852),0))</f>
        <v/>
      </c>
      <c r="M1852" s="54">
        <f>IF(B1852="",0,IF(H1852="Previsto",IF(Visao="Realizado + previsto",1,0),1))</f>
        <v/>
      </c>
      <c r="N1852" s="54">
        <f>IF(OR(B1852="",H1852&lt;&gt;"Previsto"),"",IF(B1852&lt;TODAY(),"Atrasado",IF(B1852&lt;=TODAY()+7,"Vence em 7 dias","A vencer")))</f>
        <v/>
      </c>
    </row>
    <row r="1853">
      <c r="B1853" s="51" t="n"/>
      <c r="C1853" s="52" t="n"/>
      <c r="D1853" s="52" t="n"/>
      <c r="E1853" s="52" t="n"/>
      <c r="F1853" s="52" t="n"/>
      <c r="G1853" s="52" t="n"/>
      <c r="H1853" s="52" t="n"/>
      <c r="I1853" s="53" t="n"/>
      <c r="J1853" s="54">
        <f>IF(D1853="","",IFERROR(INDEX(CatTipo,MATCH(D1853,CatNome,0)),"?"))</f>
        <v/>
      </c>
      <c r="K1853" s="54">
        <f>IF(D1853="","",IFERROR(INDEX(CatGrupo,MATCH(D1853,CatNome,0)),"?"))</f>
        <v/>
      </c>
      <c r="L1853" s="55">
        <f>IF(J1853="Entrada",N(I1853),IF(J1853="Saída",-N(I1853),0))</f>
        <v/>
      </c>
      <c r="M1853" s="54">
        <f>IF(B1853="",0,IF(H1853="Previsto",IF(Visao="Realizado + previsto",1,0),1))</f>
        <v/>
      </c>
      <c r="N1853" s="54">
        <f>IF(OR(B1853="",H1853&lt;&gt;"Previsto"),"",IF(B1853&lt;TODAY(),"Atrasado",IF(B1853&lt;=TODAY()+7,"Vence em 7 dias","A vencer")))</f>
        <v/>
      </c>
    </row>
    <row r="1854">
      <c r="B1854" s="51" t="n"/>
      <c r="C1854" s="52" t="n"/>
      <c r="D1854" s="52" t="n"/>
      <c r="E1854" s="52" t="n"/>
      <c r="F1854" s="52" t="n"/>
      <c r="G1854" s="52" t="n"/>
      <c r="H1854" s="52" t="n"/>
      <c r="I1854" s="53" t="n"/>
      <c r="J1854" s="54">
        <f>IF(D1854="","",IFERROR(INDEX(CatTipo,MATCH(D1854,CatNome,0)),"?"))</f>
        <v/>
      </c>
      <c r="K1854" s="54">
        <f>IF(D1854="","",IFERROR(INDEX(CatGrupo,MATCH(D1854,CatNome,0)),"?"))</f>
        <v/>
      </c>
      <c r="L1854" s="55">
        <f>IF(J1854="Entrada",N(I1854),IF(J1854="Saída",-N(I1854),0))</f>
        <v/>
      </c>
      <c r="M1854" s="54">
        <f>IF(B1854="",0,IF(H1854="Previsto",IF(Visao="Realizado + previsto",1,0),1))</f>
        <v/>
      </c>
      <c r="N1854" s="54">
        <f>IF(OR(B1854="",H1854&lt;&gt;"Previsto"),"",IF(B1854&lt;TODAY(),"Atrasado",IF(B1854&lt;=TODAY()+7,"Vence em 7 dias","A vencer")))</f>
        <v/>
      </c>
    </row>
    <row r="1855">
      <c r="B1855" s="51" t="n"/>
      <c r="C1855" s="52" t="n"/>
      <c r="D1855" s="52" t="n"/>
      <c r="E1855" s="52" t="n"/>
      <c r="F1855" s="52" t="n"/>
      <c r="G1855" s="52" t="n"/>
      <c r="H1855" s="52" t="n"/>
      <c r="I1855" s="53" t="n"/>
      <c r="J1855" s="54">
        <f>IF(D1855="","",IFERROR(INDEX(CatTipo,MATCH(D1855,CatNome,0)),"?"))</f>
        <v/>
      </c>
      <c r="K1855" s="54">
        <f>IF(D1855="","",IFERROR(INDEX(CatGrupo,MATCH(D1855,CatNome,0)),"?"))</f>
        <v/>
      </c>
      <c r="L1855" s="55">
        <f>IF(J1855="Entrada",N(I1855),IF(J1855="Saída",-N(I1855),0))</f>
        <v/>
      </c>
      <c r="M1855" s="54">
        <f>IF(B1855="",0,IF(H1855="Previsto",IF(Visao="Realizado + previsto",1,0),1))</f>
        <v/>
      </c>
      <c r="N1855" s="54">
        <f>IF(OR(B1855="",H1855&lt;&gt;"Previsto"),"",IF(B1855&lt;TODAY(),"Atrasado",IF(B1855&lt;=TODAY()+7,"Vence em 7 dias","A vencer")))</f>
        <v/>
      </c>
    </row>
    <row r="1856">
      <c r="B1856" s="51" t="n"/>
      <c r="C1856" s="52" t="n"/>
      <c r="D1856" s="52" t="n"/>
      <c r="E1856" s="52" t="n"/>
      <c r="F1856" s="52" t="n"/>
      <c r="G1856" s="52" t="n"/>
      <c r="H1856" s="52" t="n"/>
      <c r="I1856" s="53" t="n"/>
      <c r="J1856" s="54">
        <f>IF(D1856="","",IFERROR(INDEX(CatTipo,MATCH(D1856,CatNome,0)),"?"))</f>
        <v/>
      </c>
      <c r="K1856" s="54">
        <f>IF(D1856="","",IFERROR(INDEX(CatGrupo,MATCH(D1856,CatNome,0)),"?"))</f>
        <v/>
      </c>
      <c r="L1856" s="55">
        <f>IF(J1856="Entrada",N(I1856),IF(J1856="Saída",-N(I1856),0))</f>
        <v/>
      </c>
      <c r="M1856" s="54">
        <f>IF(B1856="",0,IF(H1856="Previsto",IF(Visao="Realizado + previsto",1,0),1))</f>
        <v/>
      </c>
      <c r="N1856" s="54">
        <f>IF(OR(B1856="",H1856&lt;&gt;"Previsto"),"",IF(B1856&lt;TODAY(),"Atrasado",IF(B1856&lt;=TODAY()+7,"Vence em 7 dias","A vencer")))</f>
        <v/>
      </c>
    </row>
    <row r="1857">
      <c r="B1857" s="51" t="n"/>
      <c r="C1857" s="52" t="n"/>
      <c r="D1857" s="52" t="n"/>
      <c r="E1857" s="52" t="n"/>
      <c r="F1857" s="52" t="n"/>
      <c r="G1857" s="52" t="n"/>
      <c r="H1857" s="52" t="n"/>
      <c r="I1857" s="53" t="n"/>
      <c r="J1857" s="54">
        <f>IF(D1857="","",IFERROR(INDEX(CatTipo,MATCH(D1857,CatNome,0)),"?"))</f>
        <v/>
      </c>
      <c r="K1857" s="54">
        <f>IF(D1857="","",IFERROR(INDEX(CatGrupo,MATCH(D1857,CatNome,0)),"?"))</f>
        <v/>
      </c>
      <c r="L1857" s="55">
        <f>IF(J1857="Entrada",N(I1857),IF(J1857="Saída",-N(I1857),0))</f>
        <v/>
      </c>
      <c r="M1857" s="54">
        <f>IF(B1857="",0,IF(H1857="Previsto",IF(Visao="Realizado + previsto",1,0),1))</f>
        <v/>
      </c>
      <c r="N1857" s="54">
        <f>IF(OR(B1857="",H1857&lt;&gt;"Previsto"),"",IF(B1857&lt;TODAY(),"Atrasado",IF(B1857&lt;=TODAY()+7,"Vence em 7 dias","A vencer")))</f>
        <v/>
      </c>
    </row>
    <row r="1858">
      <c r="B1858" s="51" t="n"/>
      <c r="C1858" s="52" t="n"/>
      <c r="D1858" s="52" t="n"/>
      <c r="E1858" s="52" t="n"/>
      <c r="F1858" s="52" t="n"/>
      <c r="G1858" s="52" t="n"/>
      <c r="H1858" s="52" t="n"/>
      <c r="I1858" s="53" t="n"/>
      <c r="J1858" s="54">
        <f>IF(D1858="","",IFERROR(INDEX(CatTipo,MATCH(D1858,CatNome,0)),"?"))</f>
        <v/>
      </c>
      <c r="K1858" s="54">
        <f>IF(D1858="","",IFERROR(INDEX(CatGrupo,MATCH(D1858,CatNome,0)),"?"))</f>
        <v/>
      </c>
      <c r="L1858" s="55">
        <f>IF(J1858="Entrada",N(I1858),IF(J1858="Saída",-N(I1858),0))</f>
        <v/>
      </c>
      <c r="M1858" s="54">
        <f>IF(B1858="",0,IF(H1858="Previsto",IF(Visao="Realizado + previsto",1,0),1))</f>
        <v/>
      </c>
      <c r="N1858" s="54">
        <f>IF(OR(B1858="",H1858&lt;&gt;"Previsto"),"",IF(B1858&lt;TODAY(),"Atrasado",IF(B1858&lt;=TODAY()+7,"Vence em 7 dias","A vencer")))</f>
        <v/>
      </c>
    </row>
    <row r="1859">
      <c r="B1859" s="51" t="n"/>
      <c r="C1859" s="52" t="n"/>
      <c r="D1859" s="52" t="n"/>
      <c r="E1859" s="52" t="n"/>
      <c r="F1859" s="52" t="n"/>
      <c r="G1859" s="52" t="n"/>
      <c r="H1859" s="52" t="n"/>
      <c r="I1859" s="53" t="n"/>
      <c r="J1859" s="54">
        <f>IF(D1859="","",IFERROR(INDEX(CatTipo,MATCH(D1859,CatNome,0)),"?"))</f>
        <v/>
      </c>
      <c r="K1859" s="54">
        <f>IF(D1859="","",IFERROR(INDEX(CatGrupo,MATCH(D1859,CatNome,0)),"?"))</f>
        <v/>
      </c>
      <c r="L1859" s="55">
        <f>IF(J1859="Entrada",N(I1859),IF(J1859="Saída",-N(I1859),0))</f>
        <v/>
      </c>
      <c r="M1859" s="54">
        <f>IF(B1859="",0,IF(H1859="Previsto",IF(Visao="Realizado + previsto",1,0),1))</f>
        <v/>
      </c>
      <c r="N1859" s="54">
        <f>IF(OR(B1859="",H1859&lt;&gt;"Previsto"),"",IF(B1859&lt;TODAY(),"Atrasado",IF(B1859&lt;=TODAY()+7,"Vence em 7 dias","A vencer")))</f>
        <v/>
      </c>
    </row>
    <row r="1860">
      <c r="B1860" s="51" t="n"/>
      <c r="C1860" s="52" t="n"/>
      <c r="D1860" s="52" t="n"/>
      <c r="E1860" s="52" t="n"/>
      <c r="F1860" s="52" t="n"/>
      <c r="G1860" s="52" t="n"/>
      <c r="H1860" s="52" t="n"/>
      <c r="I1860" s="53" t="n"/>
      <c r="J1860" s="54">
        <f>IF(D1860="","",IFERROR(INDEX(CatTipo,MATCH(D1860,CatNome,0)),"?"))</f>
        <v/>
      </c>
      <c r="K1860" s="54">
        <f>IF(D1860="","",IFERROR(INDEX(CatGrupo,MATCH(D1860,CatNome,0)),"?"))</f>
        <v/>
      </c>
      <c r="L1860" s="55">
        <f>IF(J1860="Entrada",N(I1860),IF(J1860="Saída",-N(I1860),0))</f>
        <v/>
      </c>
      <c r="M1860" s="54">
        <f>IF(B1860="",0,IF(H1860="Previsto",IF(Visao="Realizado + previsto",1,0),1))</f>
        <v/>
      </c>
      <c r="N1860" s="54">
        <f>IF(OR(B1860="",H1860&lt;&gt;"Previsto"),"",IF(B1860&lt;TODAY(),"Atrasado",IF(B1860&lt;=TODAY()+7,"Vence em 7 dias","A vencer")))</f>
        <v/>
      </c>
    </row>
    <row r="1861">
      <c r="B1861" s="51" t="n"/>
      <c r="C1861" s="52" t="n"/>
      <c r="D1861" s="52" t="n"/>
      <c r="E1861" s="52" t="n"/>
      <c r="F1861" s="52" t="n"/>
      <c r="G1861" s="52" t="n"/>
      <c r="H1861" s="52" t="n"/>
      <c r="I1861" s="53" t="n"/>
      <c r="J1861" s="54">
        <f>IF(D1861="","",IFERROR(INDEX(CatTipo,MATCH(D1861,CatNome,0)),"?"))</f>
        <v/>
      </c>
      <c r="K1861" s="54">
        <f>IF(D1861="","",IFERROR(INDEX(CatGrupo,MATCH(D1861,CatNome,0)),"?"))</f>
        <v/>
      </c>
      <c r="L1861" s="55">
        <f>IF(J1861="Entrada",N(I1861),IF(J1861="Saída",-N(I1861),0))</f>
        <v/>
      </c>
      <c r="M1861" s="54">
        <f>IF(B1861="",0,IF(H1861="Previsto",IF(Visao="Realizado + previsto",1,0),1))</f>
        <v/>
      </c>
      <c r="N1861" s="54">
        <f>IF(OR(B1861="",H1861&lt;&gt;"Previsto"),"",IF(B1861&lt;TODAY(),"Atrasado",IF(B1861&lt;=TODAY()+7,"Vence em 7 dias","A vencer")))</f>
        <v/>
      </c>
    </row>
    <row r="1862">
      <c r="B1862" s="51" t="n"/>
      <c r="C1862" s="52" t="n"/>
      <c r="D1862" s="52" t="n"/>
      <c r="E1862" s="52" t="n"/>
      <c r="F1862" s="52" t="n"/>
      <c r="G1862" s="52" t="n"/>
      <c r="H1862" s="52" t="n"/>
      <c r="I1862" s="53" t="n"/>
      <c r="J1862" s="54">
        <f>IF(D1862="","",IFERROR(INDEX(CatTipo,MATCH(D1862,CatNome,0)),"?"))</f>
        <v/>
      </c>
      <c r="K1862" s="54">
        <f>IF(D1862="","",IFERROR(INDEX(CatGrupo,MATCH(D1862,CatNome,0)),"?"))</f>
        <v/>
      </c>
      <c r="L1862" s="55">
        <f>IF(J1862="Entrada",N(I1862),IF(J1862="Saída",-N(I1862),0))</f>
        <v/>
      </c>
      <c r="M1862" s="54">
        <f>IF(B1862="",0,IF(H1862="Previsto",IF(Visao="Realizado + previsto",1,0),1))</f>
        <v/>
      </c>
      <c r="N1862" s="54">
        <f>IF(OR(B1862="",H1862&lt;&gt;"Previsto"),"",IF(B1862&lt;TODAY(),"Atrasado",IF(B1862&lt;=TODAY()+7,"Vence em 7 dias","A vencer")))</f>
        <v/>
      </c>
    </row>
    <row r="1863">
      <c r="B1863" s="51" t="n"/>
      <c r="C1863" s="52" t="n"/>
      <c r="D1863" s="52" t="n"/>
      <c r="E1863" s="52" t="n"/>
      <c r="F1863" s="52" t="n"/>
      <c r="G1863" s="52" t="n"/>
      <c r="H1863" s="52" t="n"/>
      <c r="I1863" s="53" t="n"/>
      <c r="J1863" s="54">
        <f>IF(D1863="","",IFERROR(INDEX(CatTipo,MATCH(D1863,CatNome,0)),"?"))</f>
        <v/>
      </c>
      <c r="K1863" s="54">
        <f>IF(D1863="","",IFERROR(INDEX(CatGrupo,MATCH(D1863,CatNome,0)),"?"))</f>
        <v/>
      </c>
      <c r="L1863" s="55">
        <f>IF(J1863="Entrada",N(I1863),IF(J1863="Saída",-N(I1863),0))</f>
        <v/>
      </c>
      <c r="M1863" s="54">
        <f>IF(B1863="",0,IF(H1863="Previsto",IF(Visao="Realizado + previsto",1,0),1))</f>
        <v/>
      </c>
      <c r="N1863" s="54">
        <f>IF(OR(B1863="",H1863&lt;&gt;"Previsto"),"",IF(B1863&lt;TODAY(),"Atrasado",IF(B1863&lt;=TODAY()+7,"Vence em 7 dias","A vencer")))</f>
        <v/>
      </c>
    </row>
    <row r="1864">
      <c r="B1864" s="51" t="n"/>
      <c r="C1864" s="52" t="n"/>
      <c r="D1864" s="52" t="n"/>
      <c r="E1864" s="52" t="n"/>
      <c r="F1864" s="52" t="n"/>
      <c r="G1864" s="52" t="n"/>
      <c r="H1864" s="52" t="n"/>
      <c r="I1864" s="53" t="n"/>
      <c r="J1864" s="54">
        <f>IF(D1864="","",IFERROR(INDEX(CatTipo,MATCH(D1864,CatNome,0)),"?"))</f>
        <v/>
      </c>
      <c r="K1864" s="54">
        <f>IF(D1864="","",IFERROR(INDEX(CatGrupo,MATCH(D1864,CatNome,0)),"?"))</f>
        <v/>
      </c>
      <c r="L1864" s="55">
        <f>IF(J1864="Entrada",N(I1864),IF(J1864="Saída",-N(I1864),0))</f>
        <v/>
      </c>
      <c r="M1864" s="54">
        <f>IF(B1864="",0,IF(H1864="Previsto",IF(Visao="Realizado + previsto",1,0),1))</f>
        <v/>
      </c>
      <c r="N1864" s="54">
        <f>IF(OR(B1864="",H1864&lt;&gt;"Previsto"),"",IF(B1864&lt;TODAY(),"Atrasado",IF(B1864&lt;=TODAY()+7,"Vence em 7 dias","A vencer")))</f>
        <v/>
      </c>
    </row>
    <row r="1865">
      <c r="B1865" s="51" t="n"/>
      <c r="C1865" s="52" t="n"/>
      <c r="D1865" s="52" t="n"/>
      <c r="E1865" s="52" t="n"/>
      <c r="F1865" s="52" t="n"/>
      <c r="G1865" s="52" t="n"/>
      <c r="H1865" s="52" t="n"/>
      <c r="I1865" s="53" t="n"/>
      <c r="J1865" s="54">
        <f>IF(D1865="","",IFERROR(INDEX(CatTipo,MATCH(D1865,CatNome,0)),"?"))</f>
        <v/>
      </c>
      <c r="K1865" s="54">
        <f>IF(D1865="","",IFERROR(INDEX(CatGrupo,MATCH(D1865,CatNome,0)),"?"))</f>
        <v/>
      </c>
      <c r="L1865" s="55">
        <f>IF(J1865="Entrada",N(I1865),IF(J1865="Saída",-N(I1865),0))</f>
        <v/>
      </c>
      <c r="M1865" s="54">
        <f>IF(B1865="",0,IF(H1865="Previsto",IF(Visao="Realizado + previsto",1,0),1))</f>
        <v/>
      </c>
      <c r="N1865" s="54">
        <f>IF(OR(B1865="",H1865&lt;&gt;"Previsto"),"",IF(B1865&lt;TODAY(),"Atrasado",IF(B1865&lt;=TODAY()+7,"Vence em 7 dias","A vencer")))</f>
        <v/>
      </c>
    </row>
    <row r="1866">
      <c r="B1866" s="51" t="n"/>
      <c r="C1866" s="52" t="n"/>
      <c r="D1866" s="52" t="n"/>
      <c r="E1866" s="52" t="n"/>
      <c r="F1866" s="52" t="n"/>
      <c r="G1866" s="52" t="n"/>
      <c r="H1866" s="52" t="n"/>
      <c r="I1866" s="53" t="n"/>
      <c r="J1866" s="54">
        <f>IF(D1866="","",IFERROR(INDEX(CatTipo,MATCH(D1866,CatNome,0)),"?"))</f>
        <v/>
      </c>
      <c r="K1866" s="54">
        <f>IF(D1866="","",IFERROR(INDEX(CatGrupo,MATCH(D1866,CatNome,0)),"?"))</f>
        <v/>
      </c>
      <c r="L1866" s="55">
        <f>IF(J1866="Entrada",N(I1866),IF(J1866="Saída",-N(I1866),0))</f>
        <v/>
      </c>
      <c r="M1866" s="54">
        <f>IF(B1866="",0,IF(H1866="Previsto",IF(Visao="Realizado + previsto",1,0),1))</f>
        <v/>
      </c>
      <c r="N1866" s="54">
        <f>IF(OR(B1866="",H1866&lt;&gt;"Previsto"),"",IF(B1866&lt;TODAY(),"Atrasado",IF(B1866&lt;=TODAY()+7,"Vence em 7 dias","A vencer")))</f>
        <v/>
      </c>
    </row>
    <row r="1867">
      <c r="B1867" s="51" t="n"/>
      <c r="C1867" s="52" t="n"/>
      <c r="D1867" s="52" t="n"/>
      <c r="E1867" s="52" t="n"/>
      <c r="F1867" s="52" t="n"/>
      <c r="G1867" s="52" t="n"/>
      <c r="H1867" s="52" t="n"/>
      <c r="I1867" s="53" t="n"/>
      <c r="J1867" s="54">
        <f>IF(D1867="","",IFERROR(INDEX(CatTipo,MATCH(D1867,CatNome,0)),"?"))</f>
        <v/>
      </c>
      <c r="K1867" s="54">
        <f>IF(D1867="","",IFERROR(INDEX(CatGrupo,MATCH(D1867,CatNome,0)),"?"))</f>
        <v/>
      </c>
      <c r="L1867" s="55">
        <f>IF(J1867="Entrada",N(I1867),IF(J1867="Saída",-N(I1867),0))</f>
        <v/>
      </c>
      <c r="M1867" s="54">
        <f>IF(B1867="",0,IF(H1867="Previsto",IF(Visao="Realizado + previsto",1,0),1))</f>
        <v/>
      </c>
      <c r="N1867" s="54">
        <f>IF(OR(B1867="",H1867&lt;&gt;"Previsto"),"",IF(B1867&lt;TODAY(),"Atrasado",IF(B1867&lt;=TODAY()+7,"Vence em 7 dias","A vencer")))</f>
        <v/>
      </c>
    </row>
    <row r="1868">
      <c r="B1868" s="51" t="n"/>
      <c r="C1868" s="52" t="n"/>
      <c r="D1868" s="52" t="n"/>
      <c r="E1868" s="52" t="n"/>
      <c r="F1868" s="52" t="n"/>
      <c r="G1868" s="52" t="n"/>
      <c r="H1868" s="52" t="n"/>
      <c r="I1868" s="53" t="n"/>
      <c r="J1868" s="54">
        <f>IF(D1868="","",IFERROR(INDEX(CatTipo,MATCH(D1868,CatNome,0)),"?"))</f>
        <v/>
      </c>
      <c r="K1868" s="54">
        <f>IF(D1868="","",IFERROR(INDEX(CatGrupo,MATCH(D1868,CatNome,0)),"?"))</f>
        <v/>
      </c>
      <c r="L1868" s="55">
        <f>IF(J1868="Entrada",N(I1868),IF(J1868="Saída",-N(I1868),0))</f>
        <v/>
      </c>
      <c r="M1868" s="54">
        <f>IF(B1868="",0,IF(H1868="Previsto",IF(Visao="Realizado + previsto",1,0),1))</f>
        <v/>
      </c>
      <c r="N1868" s="54">
        <f>IF(OR(B1868="",H1868&lt;&gt;"Previsto"),"",IF(B1868&lt;TODAY(),"Atrasado",IF(B1868&lt;=TODAY()+7,"Vence em 7 dias","A vencer")))</f>
        <v/>
      </c>
    </row>
    <row r="1869">
      <c r="B1869" s="51" t="n"/>
      <c r="C1869" s="52" t="n"/>
      <c r="D1869" s="52" t="n"/>
      <c r="E1869" s="52" t="n"/>
      <c r="F1869" s="52" t="n"/>
      <c r="G1869" s="52" t="n"/>
      <c r="H1869" s="52" t="n"/>
      <c r="I1869" s="53" t="n"/>
      <c r="J1869" s="54">
        <f>IF(D1869="","",IFERROR(INDEX(CatTipo,MATCH(D1869,CatNome,0)),"?"))</f>
        <v/>
      </c>
      <c r="K1869" s="54">
        <f>IF(D1869="","",IFERROR(INDEX(CatGrupo,MATCH(D1869,CatNome,0)),"?"))</f>
        <v/>
      </c>
      <c r="L1869" s="55">
        <f>IF(J1869="Entrada",N(I1869),IF(J1869="Saída",-N(I1869),0))</f>
        <v/>
      </c>
      <c r="M1869" s="54">
        <f>IF(B1869="",0,IF(H1869="Previsto",IF(Visao="Realizado + previsto",1,0),1))</f>
        <v/>
      </c>
      <c r="N1869" s="54">
        <f>IF(OR(B1869="",H1869&lt;&gt;"Previsto"),"",IF(B1869&lt;TODAY(),"Atrasado",IF(B1869&lt;=TODAY()+7,"Vence em 7 dias","A vencer")))</f>
        <v/>
      </c>
    </row>
    <row r="1870">
      <c r="B1870" s="51" t="n"/>
      <c r="C1870" s="52" t="n"/>
      <c r="D1870" s="52" t="n"/>
      <c r="E1870" s="52" t="n"/>
      <c r="F1870" s="52" t="n"/>
      <c r="G1870" s="52" t="n"/>
      <c r="H1870" s="52" t="n"/>
      <c r="I1870" s="53" t="n"/>
      <c r="J1870" s="54">
        <f>IF(D1870="","",IFERROR(INDEX(CatTipo,MATCH(D1870,CatNome,0)),"?"))</f>
        <v/>
      </c>
      <c r="K1870" s="54">
        <f>IF(D1870="","",IFERROR(INDEX(CatGrupo,MATCH(D1870,CatNome,0)),"?"))</f>
        <v/>
      </c>
      <c r="L1870" s="55">
        <f>IF(J1870="Entrada",N(I1870),IF(J1870="Saída",-N(I1870),0))</f>
        <v/>
      </c>
      <c r="M1870" s="54">
        <f>IF(B1870="",0,IF(H1870="Previsto",IF(Visao="Realizado + previsto",1,0),1))</f>
        <v/>
      </c>
      <c r="N1870" s="54">
        <f>IF(OR(B1870="",H1870&lt;&gt;"Previsto"),"",IF(B1870&lt;TODAY(),"Atrasado",IF(B1870&lt;=TODAY()+7,"Vence em 7 dias","A vencer")))</f>
        <v/>
      </c>
    </row>
    <row r="1871">
      <c r="B1871" s="51" t="n"/>
      <c r="C1871" s="52" t="n"/>
      <c r="D1871" s="52" t="n"/>
      <c r="E1871" s="52" t="n"/>
      <c r="F1871" s="52" t="n"/>
      <c r="G1871" s="52" t="n"/>
      <c r="H1871" s="52" t="n"/>
      <c r="I1871" s="53" t="n"/>
      <c r="J1871" s="54">
        <f>IF(D1871="","",IFERROR(INDEX(CatTipo,MATCH(D1871,CatNome,0)),"?"))</f>
        <v/>
      </c>
      <c r="K1871" s="54">
        <f>IF(D1871="","",IFERROR(INDEX(CatGrupo,MATCH(D1871,CatNome,0)),"?"))</f>
        <v/>
      </c>
      <c r="L1871" s="55">
        <f>IF(J1871="Entrada",N(I1871),IF(J1871="Saída",-N(I1871),0))</f>
        <v/>
      </c>
      <c r="M1871" s="54">
        <f>IF(B1871="",0,IF(H1871="Previsto",IF(Visao="Realizado + previsto",1,0),1))</f>
        <v/>
      </c>
      <c r="N1871" s="54">
        <f>IF(OR(B1871="",H1871&lt;&gt;"Previsto"),"",IF(B1871&lt;TODAY(),"Atrasado",IF(B1871&lt;=TODAY()+7,"Vence em 7 dias","A vencer")))</f>
        <v/>
      </c>
    </row>
    <row r="1872">
      <c r="B1872" s="51" t="n"/>
      <c r="C1872" s="52" t="n"/>
      <c r="D1872" s="52" t="n"/>
      <c r="E1872" s="52" t="n"/>
      <c r="F1872" s="52" t="n"/>
      <c r="G1872" s="52" t="n"/>
      <c r="H1872" s="52" t="n"/>
      <c r="I1872" s="53" t="n"/>
      <c r="J1872" s="54">
        <f>IF(D1872="","",IFERROR(INDEX(CatTipo,MATCH(D1872,CatNome,0)),"?"))</f>
        <v/>
      </c>
      <c r="K1872" s="54">
        <f>IF(D1872="","",IFERROR(INDEX(CatGrupo,MATCH(D1872,CatNome,0)),"?"))</f>
        <v/>
      </c>
      <c r="L1872" s="55">
        <f>IF(J1872="Entrada",N(I1872),IF(J1872="Saída",-N(I1872),0))</f>
        <v/>
      </c>
      <c r="M1872" s="54">
        <f>IF(B1872="",0,IF(H1872="Previsto",IF(Visao="Realizado + previsto",1,0),1))</f>
        <v/>
      </c>
      <c r="N1872" s="54">
        <f>IF(OR(B1872="",H1872&lt;&gt;"Previsto"),"",IF(B1872&lt;TODAY(),"Atrasado",IF(B1872&lt;=TODAY()+7,"Vence em 7 dias","A vencer")))</f>
        <v/>
      </c>
    </row>
    <row r="1873">
      <c r="B1873" s="51" t="n"/>
      <c r="C1873" s="52" t="n"/>
      <c r="D1873" s="52" t="n"/>
      <c r="E1873" s="52" t="n"/>
      <c r="F1873" s="52" t="n"/>
      <c r="G1873" s="52" t="n"/>
      <c r="H1873" s="52" t="n"/>
      <c r="I1873" s="53" t="n"/>
      <c r="J1873" s="54">
        <f>IF(D1873="","",IFERROR(INDEX(CatTipo,MATCH(D1873,CatNome,0)),"?"))</f>
        <v/>
      </c>
      <c r="K1873" s="54">
        <f>IF(D1873="","",IFERROR(INDEX(CatGrupo,MATCH(D1873,CatNome,0)),"?"))</f>
        <v/>
      </c>
      <c r="L1873" s="55">
        <f>IF(J1873="Entrada",N(I1873),IF(J1873="Saída",-N(I1873),0))</f>
        <v/>
      </c>
      <c r="M1873" s="54">
        <f>IF(B1873="",0,IF(H1873="Previsto",IF(Visao="Realizado + previsto",1,0),1))</f>
        <v/>
      </c>
      <c r="N1873" s="54">
        <f>IF(OR(B1873="",H1873&lt;&gt;"Previsto"),"",IF(B1873&lt;TODAY(),"Atrasado",IF(B1873&lt;=TODAY()+7,"Vence em 7 dias","A vencer")))</f>
        <v/>
      </c>
    </row>
    <row r="1874">
      <c r="B1874" s="51" t="n"/>
      <c r="C1874" s="52" t="n"/>
      <c r="D1874" s="52" t="n"/>
      <c r="E1874" s="52" t="n"/>
      <c r="F1874" s="52" t="n"/>
      <c r="G1874" s="52" t="n"/>
      <c r="H1874" s="52" t="n"/>
      <c r="I1874" s="53" t="n"/>
      <c r="J1874" s="54">
        <f>IF(D1874="","",IFERROR(INDEX(CatTipo,MATCH(D1874,CatNome,0)),"?"))</f>
        <v/>
      </c>
      <c r="K1874" s="54">
        <f>IF(D1874="","",IFERROR(INDEX(CatGrupo,MATCH(D1874,CatNome,0)),"?"))</f>
        <v/>
      </c>
      <c r="L1874" s="55">
        <f>IF(J1874="Entrada",N(I1874),IF(J1874="Saída",-N(I1874),0))</f>
        <v/>
      </c>
      <c r="M1874" s="54">
        <f>IF(B1874="",0,IF(H1874="Previsto",IF(Visao="Realizado + previsto",1,0),1))</f>
        <v/>
      </c>
      <c r="N1874" s="54">
        <f>IF(OR(B1874="",H1874&lt;&gt;"Previsto"),"",IF(B1874&lt;TODAY(),"Atrasado",IF(B1874&lt;=TODAY()+7,"Vence em 7 dias","A vencer")))</f>
        <v/>
      </c>
    </row>
    <row r="1875">
      <c r="B1875" s="51" t="n"/>
      <c r="C1875" s="52" t="n"/>
      <c r="D1875" s="52" t="n"/>
      <c r="E1875" s="52" t="n"/>
      <c r="F1875" s="52" t="n"/>
      <c r="G1875" s="52" t="n"/>
      <c r="H1875" s="52" t="n"/>
      <c r="I1875" s="53" t="n"/>
      <c r="J1875" s="54">
        <f>IF(D1875="","",IFERROR(INDEX(CatTipo,MATCH(D1875,CatNome,0)),"?"))</f>
        <v/>
      </c>
      <c r="K1875" s="54">
        <f>IF(D1875="","",IFERROR(INDEX(CatGrupo,MATCH(D1875,CatNome,0)),"?"))</f>
        <v/>
      </c>
      <c r="L1875" s="55">
        <f>IF(J1875="Entrada",N(I1875),IF(J1875="Saída",-N(I1875),0))</f>
        <v/>
      </c>
      <c r="M1875" s="54">
        <f>IF(B1875="",0,IF(H1875="Previsto",IF(Visao="Realizado + previsto",1,0),1))</f>
        <v/>
      </c>
      <c r="N1875" s="54">
        <f>IF(OR(B1875="",H1875&lt;&gt;"Previsto"),"",IF(B1875&lt;TODAY(),"Atrasado",IF(B1875&lt;=TODAY()+7,"Vence em 7 dias","A vencer")))</f>
        <v/>
      </c>
    </row>
    <row r="1876">
      <c r="B1876" s="51" t="n"/>
      <c r="C1876" s="52" t="n"/>
      <c r="D1876" s="52" t="n"/>
      <c r="E1876" s="52" t="n"/>
      <c r="F1876" s="52" t="n"/>
      <c r="G1876" s="52" t="n"/>
      <c r="H1876" s="52" t="n"/>
      <c r="I1876" s="53" t="n"/>
      <c r="J1876" s="54">
        <f>IF(D1876="","",IFERROR(INDEX(CatTipo,MATCH(D1876,CatNome,0)),"?"))</f>
        <v/>
      </c>
      <c r="K1876" s="54">
        <f>IF(D1876="","",IFERROR(INDEX(CatGrupo,MATCH(D1876,CatNome,0)),"?"))</f>
        <v/>
      </c>
      <c r="L1876" s="55">
        <f>IF(J1876="Entrada",N(I1876),IF(J1876="Saída",-N(I1876),0))</f>
        <v/>
      </c>
      <c r="M1876" s="54">
        <f>IF(B1876="",0,IF(H1876="Previsto",IF(Visao="Realizado + previsto",1,0),1))</f>
        <v/>
      </c>
      <c r="N1876" s="54">
        <f>IF(OR(B1876="",H1876&lt;&gt;"Previsto"),"",IF(B1876&lt;TODAY(),"Atrasado",IF(B1876&lt;=TODAY()+7,"Vence em 7 dias","A vencer")))</f>
        <v/>
      </c>
    </row>
    <row r="1877">
      <c r="B1877" s="51" t="n"/>
      <c r="C1877" s="52" t="n"/>
      <c r="D1877" s="52" t="n"/>
      <c r="E1877" s="52" t="n"/>
      <c r="F1877" s="52" t="n"/>
      <c r="G1877" s="52" t="n"/>
      <c r="H1877" s="52" t="n"/>
      <c r="I1877" s="53" t="n"/>
      <c r="J1877" s="54">
        <f>IF(D1877="","",IFERROR(INDEX(CatTipo,MATCH(D1877,CatNome,0)),"?"))</f>
        <v/>
      </c>
      <c r="K1877" s="54">
        <f>IF(D1877="","",IFERROR(INDEX(CatGrupo,MATCH(D1877,CatNome,0)),"?"))</f>
        <v/>
      </c>
      <c r="L1877" s="55">
        <f>IF(J1877="Entrada",N(I1877),IF(J1877="Saída",-N(I1877),0))</f>
        <v/>
      </c>
      <c r="M1877" s="54">
        <f>IF(B1877="",0,IF(H1877="Previsto",IF(Visao="Realizado + previsto",1,0),1))</f>
        <v/>
      </c>
      <c r="N1877" s="54">
        <f>IF(OR(B1877="",H1877&lt;&gt;"Previsto"),"",IF(B1877&lt;TODAY(),"Atrasado",IF(B1877&lt;=TODAY()+7,"Vence em 7 dias","A vencer")))</f>
        <v/>
      </c>
    </row>
    <row r="1878">
      <c r="B1878" s="51" t="n"/>
      <c r="C1878" s="52" t="n"/>
      <c r="D1878" s="52" t="n"/>
      <c r="E1878" s="52" t="n"/>
      <c r="F1878" s="52" t="n"/>
      <c r="G1878" s="52" t="n"/>
      <c r="H1878" s="52" t="n"/>
      <c r="I1878" s="53" t="n"/>
      <c r="J1878" s="54">
        <f>IF(D1878="","",IFERROR(INDEX(CatTipo,MATCH(D1878,CatNome,0)),"?"))</f>
        <v/>
      </c>
      <c r="K1878" s="54">
        <f>IF(D1878="","",IFERROR(INDEX(CatGrupo,MATCH(D1878,CatNome,0)),"?"))</f>
        <v/>
      </c>
      <c r="L1878" s="55">
        <f>IF(J1878="Entrada",N(I1878),IF(J1878="Saída",-N(I1878),0))</f>
        <v/>
      </c>
      <c r="M1878" s="54">
        <f>IF(B1878="",0,IF(H1878="Previsto",IF(Visao="Realizado + previsto",1,0),1))</f>
        <v/>
      </c>
      <c r="N1878" s="54">
        <f>IF(OR(B1878="",H1878&lt;&gt;"Previsto"),"",IF(B1878&lt;TODAY(),"Atrasado",IF(B1878&lt;=TODAY()+7,"Vence em 7 dias","A vencer")))</f>
        <v/>
      </c>
    </row>
    <row r="1879">
      <c r="B1879" s="51" t="n"/>
      <c r="C1879" s="52" t="n"/>
      <c r="D1879" s="52" t="n"/>
      <c r="E1879" s="52" t="n"/>
      <c r="F1879" s="52" t="n"/>
      <c r="G1879" s="52" t="n"/>
      <c r="H1879" s="52" t="n"/>
      <c r="I1879" s="53" t="n"/>
      <c r="J1879" s="54">
        <f>IF(D1879="","",IFERROR(INDEX(CatTipo,MATCH(D1879,CatNome,0)),"?"))</f>
        <v/>
      </c>
      <c r="K1879" s="54">
        <f>IF(D1879="","",IFERROR(INDEX(CatGrupo,MATCH(D1879,CatNome,0)),"?"))</f>
        <v/>
      </c>
      <c r="L1879" s="55">
        <f>IF(J1879="Entrada",N(I1879),IF(J1879="Saída",-N(I1879),0))</f>
        <v/>
      </c>
      <c r="M1879" s="54">
        <f>IF(B1879="",0,IF(H1879="Previsto",IF(Visao="Realizado + previsto",1,0),1))</f>
        <v/>
      </c>
      <c r="N1879" s="54">
        <f>IF(OR(B1879="",H1879&lt;&gt;"Previsto"),"",IF(B1879&lt;TODAY(),"Atrasado",IF(B1879&lt;=TODAY()+7,"Vence em 7 dias","A vencer")))</f>
        <v/>
      </c>
    </row>
    <row r="1880">
      <c r="B1880" s="51" t="n"/>
      <c r="C1880" s="52" t="n"/>
      <c r="D1880" s="52" t="n"/>
      <c r="E1880" s="52" t="n"/>
      <c r="F1880" s="52" t="n"/>
      <c r="G1880" s="52" t="n"/>
      <c r="H1880" s="52" t="n"/>
      <c r="I1880" s="53" t="n"/>
      <c r="J1880" s="54">
        <f>IF(D1880="","",IFERROR(INDEX(CatTipo,MATCH(D1880,CatNome,0)),"?"))</f>
        <v/>
      </c>
      <c r="K1880" s="54">
        <f>IF(D1880="","",IFERROR(INDEX(CatGrupo,MATCH(D1880,CatNome,0)),"?"))</f>
        <v/>
      </c>
      <c r="L1880" s="55">
        <f>IF(J1880="Entrada",N(I1880),IF(J1880="Saída",-N(I1880),0))</f>
        <v/>
      </c>
      <c r="M1880" s="54">
        <f>IF(B1880="",0,IF(H1880="Previsto",IF(Visao="Realizado + previsto",1,0),1))</f>
        <v/>
      </c>
      <c r="N1880" s="54">
        <f>IF(OR(B1880="",H1880&lt;&gt;"Previsto"),"",IF(B1880&lt;TODAY(),"Atrasado",IF(B1880&lt;=TODAY()+7,"Vence em 7 dias","A vencer")))</f>
        <v/>
      </c>
    </row>
    <row r="1881">
      <c r="B1881" s="51" t="n"/>
      <c r="C1881" s="52" t="n"/>
      <c r="D1881" s="52" t="n"/>
      <c r="E1881" s="52" t="n"/>
      <c r="F1881" s="52" t="n"/>
      <c r="G1881" s="52" t="n"/>
      <c r="H1881" s="52" t="n"/>
      <c r="I1881" s="53" t="n"/>
      <c r="J1881" s="54">
        <f>IF(D1881="","",IFERROR(INDEX(CatTipo,MATCH(D1881,CatNome,0)),"?"))</f>
        <v/>
      </c>
      <c r="K1881" s="54">
        <f>IF(D1881="","",IFERROR(INDEX(CatGrupo,MATCH(D1881,CatNome,0)),"?"))</f>
        <v/>
      </c>
      <c r="L1881" s="55">
        <f>IF(J1881="Entrada",N(I1881),IF(J1881="Saída",-N(I1881),0))</f>
        <v/>
      </c>
      <c r="M1881" s="54">
        <f>IF(B1881="",0,IF(H1881="Previsto",IF(Visao="Realizado + previsto",1,0),1))</f>
        <v/>
      </c>
      <c r="N1881" s="54">
        <f>IF(OR(B1881="",H1881&lt;&gt;"Previsto"),"",IF(B1881&lt;TODAY(),"Atrasado",IF(B1881&lt;=TODAY()+7,"Vence em 7 dias","A vencer")))</f>
        <v/>
      </c>
    </row>
    <row r="1882">
      <c r="B1882" s="51" t="n"/>
      <c r="C1882" s="52" t="n"/>
      <c r="D1882" s="52" t="n"/>
      <c r="E1882" s="52" t="n"/>
      <c r="F1882" s="52" t="n"/>
      <c r="G1882" s="52" t="n"/>
      <c r="H1882" s="52" t="n"/>
      <c r="I1882" s="53" t="n"/>
      <c r="J1882" s="54">
        <f>IF(D1882="","",IFERROR(INDEX(CatTipo,MATCH(D1882,CatNome,0)),"?"))</f>
        <v/>
      </c>
      <c r="K1882" s="54">
        <f>IF(D1882="","",IFERROR(INDEX(CatGrupo,MATCH(D1882,CatNome,0)),"?"))</f>
        <v/>
      </c>
      <c r="L1882" s="55">
        <f>IF(J1882="Entrada",N(I1882),IF(J1882="Saída",-N(I1882),0))</f>
        <v/>
      </c>
      <c r="M1882" s="54">
        <f>IF(B1882="",0,IF(H1882="Previsto",IF(Visao="Realizado + previsto",1,0),1))</f>
        <v/>
      </c>
      <c r="N1882" s="54">
        <f>IF(OR(B1882="",H1882&lt;&gt;"Previsto"),"",IF(B1882&lt;TODAY(),"Atrasado",IF(B1882&lt;=TODAY()+7,"Vence em 7 dias","A vencer")))</f>
        <v/>
      </c>
    </row>
    <row r="1883">
      <c r="B1883" s="51" t="n"/>
      <c r="C1883" s="52" t="n"/>
      <c r="D1883" s="52" t="n"/>
      <c r="E1883" s="52" t="n"/>
      <c r="F1883" s="52" t="n"/>
      <c r="G1883" s="52" t="n"/>
      <c r="H1883" s="52" t="n"/>
      <c r="I1883" s="53" t="n"/>
      <c r="J1883" s="54">
        <f>IF(D1883="","",IFERROR(INDEX(CatTipo,MATCH(D1883,CatNome,0)),"?"))</f>
        <v/>
      </c>
      <c r="K1883" s="54">
        <f>IF(D1883="","",IFERROR(INDEX(CatGrupo,MATCH(D1883,CatNome,0)),"?"))</f>
        <v/>
      </c>
      <c r="L1883" s="55">
        <f>IF(J1883="Entrada",N(I1883),IF(J1883="Saída",-N(I1883),0))</f>
        <v/>
      </c>
      <c r="M1883" s="54">
        <f>IF(B1883="",0,IF(H1883="Previsto",IF(Visao="Realizado + previsto",1,0),1))</f>
        <v/>
      </c>
      <c r="N1883" s="54">
        <f>IF(OR(B1883="",H1883&lt;&gt;"Previsto"),"",IF(B1883&lt;TODAY(),"Atrasado",IF(B1883&lt;=TODAY()+7,"Vence em 7 dias","A vencer")))</f>
        <v/>
      </c>
    </row>
    <row r="1884">
      <c r="B1884" s="51" t="n"/>
      <c r="C1884" s="52" t="n"/>
      <c r="D1884" s="52" t="n"/>
      <c r="E1884" s="52" t="n"/>
      <c r="F1884" s="52" t="n"/>
      <c r="G1884" s="52" t="n"/>
      <c r="H1884" s="52" t="n"/>
      <c r="I1884" s="53" t="n"/>
      <c r="J1884" s="54">
        <f>IF(D1884="","",IFERROR(INDEX(CatTipo,MATCH(D1884,CatNome,0)),"?"))</f>
        <v/>
      </c>
      <c r="K1884" s="54">
        <f>IF(D1884="","",IFERROR(INDEX(CatGrupo,MATCH(D1884,CatNome,0)),"?"))</f>
        <v/>
      </c>
      <c r="L1884" s="55">
        <f>IF(J1884="Entrada",N(I1884),IF(J1884="Saída",-N(I1884),0))</f>
        <v/>
      </c>
      <c r="M1884" s="54">
        <f>IF(B1884="",0,IF(H1884="Previsto",IF(Visao="Realizado + previsto",1,0),1))</f>
        <v/>
      </c>
      <c r="N1884" s="54">
        <f>IF(OR(B1884="",H1884&lt;&gt;"Previsto"),"",IF(B1884&lt;TODAY(),"Atrasado",IF(B1884&lt;=TODAY()+7,"Vence em 7 dias","A vencer")))</f>
        <v/>
      </c>
    </row>
    <row r="1885">
      <c r="B1885" s="51" t="n"/>
      <c r="C1885" s="52" t="n"/>
      <c r="D1885" s="52" t="n"/>
      <c r="E1885" s="52" t="n"/>
      <c r="F1885" s="52" t="n"/>
      <c r="G1885" s="52" t="n"/>
      <c r="H1885" s="52" t="n"/>
      <c r="I1885" s="53" t="n"/>
      <c r="J1885" s="54">
        <f>IF(D1885="","",IFERROR(INDEX(CatTipo,MATCH(D1885,CatNome,0)),"?"))</f>
        <v/>
      </c>
      <c r="K1885" s="54">
        <f>IF(D1885="","",IFERROR(INDEX(CatGrupo,MATCH(D1885,CatNome,0)),"?"))</f>
        <v/>
      </c>
      <c r="L1885" s="55">
        <f>IF(J1885="Entrada",N(I1885),IF(J1885="Saída",-N(I1885),0))</f>
        <v/>
      </c>
      <c r="M1885" s="54">
        <f>IF(B1885="",0,IF(H1885="Previsto",IF(Visao="Realizado + previsto",1,0),1))</f>
        <v/>
      </c>
      <c r="N1885" s="54">
        <f>IF(OR(B1885="",H1885&lt;&gt;"Previsto"),"",IF(B1885&lt;TODAY(),"Atrasado",IF(B1885&lt;=TODAY()+7,"Vence em 7 dias","A vencer")))</f>
        <v/>
      </c>
    </row>
    <row r="1886">
      <c r="B1886" s="51" t="n"/>
      <c r="C1886" s="52" t="n"/>
      <c r="D1886" s="52" t="n"/>
      <c r="E1886" s="52" t="n"/>
      <c r="F1886" s="52" t="n"/>
      <c r="G1886" s="52" t="n"/>
      <c r="H1886" s="52" t="n"/>
      <c r="I1886" s="53" t="n"/>
      <c r="J1886" s="54">
        <f>IF(D1886="","",IFERROR(INDEX(CatTipo,MATCH(D1886,CatNome,0)),"?"))</f>
        <v/>
      </c>
      <c r="K1886" s="54">
        <f>IF(D1886="","",IFERROR(INDEX(CatGrupo,MATCH(D1886,CatNome,0)),"?"))</f>
        <v/>
      </c>
      <c r="L1886" s="55">
        <f>IF(J1886="Entrada",N(I1886),IF(J1886="Saída",-N(I1886),0))</f>
        <v/>
      </c>
      <c r="M1886" s="54">
        <f>IF(B1886="",0,IF(H1886="Previsto",IF(Visao="Realizado + previsto",1,0),1))</f>
        <v/>
      </c>
      <c r="N1886" s="54">
        <f>IF(OR(B1886="",H1886&lt;&gt;"Previsto"),"",IF(B1886&lt;TODAY(),"Atrasado",IF(B1886&lt;=TODAY()+7,"Vence em 7 dias","A vencer")))</f>
        <v/>
      </c>
    </row>
    <row r="1887">
      <c r="B1887" s="51" t="n"/>
      <c r="C1887" s="52" t="n"/>
      <c r="D1887" s="52" t="n"/>
      <c r="E1887" s="52" t="n"/>
      <c r="F1887" s="52" t="n"/>
      <c r="G1887" s="52" t="n"/>
      <c r="H1887" s="52" t="n"/>
      <c r="I1887" s="53" t="n"/>
      <c r="J1887" s="54">
        <f>IF(D1887="","",IFERROR(INDEX(CatTipo,MATCH(D1887,CatNome,0)),"?"))</f>
        <v/>
      </c>
      <c r="K1887" s="54">
        <f>IF(D1887="","",IFERROR(INDEX(CatGrupo,MATCH(D1887,CatNome,0)),"?"))</f>
        <v/>
      </c>
      <c r="L1887" s="55">
        <f>IF(J1887="Entrada",N(I1887),IF(J1887="Saída",-N(I1887),0))</f>
        <v/>
      </c>
      <c r="M1887" s="54">
        <f>IF(B1887="",0,IF(H1887="Previsto",IF(Visao="Realizado + previsto",1,0),1))</f>
        <v/>
      </c>
      <c r="N1887" s="54">
        <f>IF(OR(B1887="",H1887&lt;&gt;"Previsto"),"",IF(B1887&lt;TODAY(),"Atrasado",IF(B1887&lt;=TODAY()+7,"Vence em 7 dias","A vencer")))</f>
        <v/>
      </c>
    </row>
    <row r="1888">
      <c r="B1888" s="51" t="n"/>
      <c r="C1888" s="52" t="n"/>
      <c r="D1888" s="52" t="n"/>
      <c r="E1888" s="52" t="n"/>
      <c r="F1888" s="52" t="n"/>
      <c r="G1888" s="52" t="n"/>
      <c r="H1888" s="52" t="n"/>
      <c r="I1888" s="53" t="n"/>
      <c r="J1888" s="54">
        <f>IF(D1888="","",IFERROR(INDEX(CatTipo,MATCH(D1888,CatNome,0)),"?"))</f>
        <v/>
      </c>
      <c r="K1888" s="54">
        <f>IF(D1888="","",IFERROR(INDEX(CatGrupo,MATCH(D1888,CatNome,0)),"?"))</f>
        <v/>
      </c>
      <c r="L1888" s="55">
        <f>IF(J1888="Entrada",N(I1888),IF(J1888="Saída",-N(I1888),0))</f>
        <v/>
      </c>
      <c r="M1888" s="54">
        <f>IF(B1888="",0,IF(H1888="Previsto",IF(Visao="Realizado + previsto",1,0),1))</f>
        <v/>
      </c>
      <c r="N1888" s="54">
        <f>IF(OR(B1888="",H1888&lt;&gt;"Previsto"),"",IF(B1888&lt;TODAY(),"Atrasado",IF(B1888&lt;=TODAY()+7,"Vence em 7 dias","A vencer")))</f>
        <v/>
      </c>
    </row>
    <row r="1889">
      <c r="B1889" s="51" t="n"/>
      <c r="C1889" s="52" t="n"/>
      <c r="D1889" s="52" t="n"/>
      <c r="E1889" s="52" t="n"/>
      <c r="F1889" s="52" t="n"/>
      <c r="G1889" s="52" t="n"/>
      <c r="H1889" s="52" t="n"/>
      <c r="I1889" s="53" t="n"/>
      <c r="J1889" s="54">
        <f>IF(D1889="","",IFERROR(INDEX(CatTipo,MATCH(D1889,CatNome,0)),"?"))</f>
        <v/>
      </c>
      <c r="K1889" s="54">
        <f>IF(D1889="","",IFERROR(INDEX(CatGrupo,MATCH(D1889,CatNome,0)),"?"))</f>
        <v/>
      </c>
      <c r="L1889" s="55">
        <f>IF(J1889="Entrada",N(I1889),IF(J1889="Saída",-N(I1889),0))</f>
        <v/>
      </c>
      <c r="M1889" s="54">
        <f>IF(B1889="",0,IF(H1889="Previsto",IF(Visao="Realizado + previsto",1,0),1))</f>
        <v/>
      </c>
      <c r="N1889" s="54">
        <f>IF(OR(B1889="",H1889&lt;&gt;"Previsto"),"",IF(B1889&lt;TODAY(),"Atrasado",IF(B1889&lt;=TODAY()+7,"Vence em 7 dias","A vencer")))</f>
        <v/>
      </c>
    </row>
    <row r="1890">
      <c r="B1890" s="51" t="n"/>
      <c r="C1890" s="52" t="n"/>
      <c r="D1890" s="52" t="n"/>
      <c r="E1890" s="52" t="n"/>
      <c r="F1890" s="52" t="n"/>
      <c r="G1890" s="52" t="n"/>
      <c r="H1890" s="52" t="n"/>
      <c r="I1890" s="53" t="n"/>
      <c r="J1890" s="54">
        <f>IF(D1890="","",IFERROR(INDEX(CatTipo,MATCH(D1890,CatNome,0)),"?"))</f>
        <v/>
      </c>
      <c r="K1890" s="54">
        <f>IF(D1890="","",IFERROR(INDEX(CatGrupo,MATCH(D1890,CatNome,0)),"?"))</f>
        <v/>
      </c>
      <c r="L1890" s="55">
        <f>IF(J1890="Entrada",N(I1890),IF(J1890="Saída",-N(I1890),0))</f>
        <v/>
      </c>
      <c r="M1890" s="54">
        <f>IF(B1890="",0,IF(H1890="Previsto",IF(Visao="Realizado + previsto",1,0),1))</f>
        <v/>
      </c>
      <c r="N1890" s="54">
        <f>IF(OR(B1890="",H1890&lt;&gt;"Previsto"),"",IF(B1890&lt;TODAY(),"Atrasado",IF(B1890&lt;=TODAY()+7,"Vence em 7 dias","A vencer")))</f>
        <v/>
      </c>
    </row>
    <row r="1891">
      <c r="B1891" s="51" t="n"/>
      <c r="C1891" s="52" t="n"/>
      <c r="D1891" s="52" t="n"/>
      <c r="E1891" s="52" t="n"/>
      <c r="F1891" s="52" t="n"/>
      <c r="G1891" s="52" t="n"/>
      <c r="H1891" s="52" t="n"/>
      <c r="I1891" s="53" t="n"/>
      <c r="J1891" s="54">
        <f>IF(D1891="","",IFERROR(INDEX(CatTipo,MATCH(D1891,CatNome,0)),"?"))</f>
        <v/>
      </c>
      <c r="K1891" s="54">
        <f>IF(D1891="","",IFERROR(INDEX(CatGrupo,MATCH(D1891,CatNome,0)),"?"))</f>
        <v/>
      </c>
      <c r="L1891" s="55">
        <f>IF(J1891="Entrada",N(I1891),IF(J1891="Saída",-N(I1891),0))</f>
        <v/>
      </c>
      <c r="M1891" s="54">
        <f>IF(B1891="",0,IF(H1891="Previsto",IF(Visao="Realizado + previsto",1,0),1))</f>
        <v/>
      </c>
      <c r="N1891" s="54">
        <f>IF(OR(B1891="",H1891&lt;&gt;"Previsto"),"",IF(B1891&lt;TODAY(),"Atrasado",IF(B1891&lt;=TODAY()+7,"Vence em 7 dias","A vencer")))</f>
        <v/>
      </c>
    </row>
    <row r="1892">
      <c r="B1892" s="51" t="n"/>
      <c r="C1892" s="52" t="n"/>
      <c r="D1892" s="52" t="n"/>
      <c r="E1892" s="52" t="n"/>
      <c r="F1892" s="52" t="n"/>
      <c r="G1892" s="52" t="n"/>
      <c r="H1892" s="52" t="n"/>
      <c r="I1892" s="53" t="n"/>
      <c r="J1892" s="54">
        <f>IF(D1892="","",IFERROR(INDEX(CatTipo,MATCH(D1892,CatNome,0)),"?"))</f>
        <v/>
      </c>
      <c r="K1892" s="54">
        <f>IF(D1892="","",IFERROR(INDEX(CatGrupo,MATCH(D1892,CatNome,0)),"?"))</f>
        <v/>
      </c>
      <c r="L1892" s="55">
        <f>IF(J1892="Entrada",N(I1892),IF(J1892="Saída",-N(I1892),0))</f>
        <v/>
      </c>
      <c r="M1892" s="54">
        <f>IF(B1892="",0,IF(H1892="Previsto",IF(Visao="Realizado + previsto",1,0),1))</f>
        <v/>
      </c>
      <c r="N1892" s="54">
        <f>IF(OR(B1892="",H1892&lt;&gt;"Previsto"),"",IF(B1892&lt;TODAY(),"Atrasado",IF(B1892&lt;=TODAY()+7,"Vence em 7 dias","A vencer")))</f>
        <v/>
      </c>
    </row>
    <row r="1893">
      <c r="B1893" s="51" t="n"/>
      <c r="C1893" s="52" t="n"/>
      <c r="D1893" s="52" t="n"/>
      <c r="E1893" s="52" t="n"/>
      <c r="F1893" s="52" t="n"/>
      <c r="G1893" s="52" t="n"/>
      <c r="H1893" s="52" t="n"/>
      <c r="I1893" s="53" t="n"/>
      <c r="J1893" s="54">
        <f>IF(D1893="","",IFERROR(INDEX(CatTipo,MATCH(D1893,CatNome,0)),"?"))</f>
        <v/>
      </c>
      <c r="K1893" s="54">
        <f>IF(D1893="","",IFERROR(INDEX(CatGrupo,MATCH(D1893,CatNome,0)),"?"))</f>
        <v/>
      </c>
      <c r="L1893" s="55">
        <f>IF(J1893="Entrada",N(I1893),IF(J1893="Saída",-N(I1893),0))</f>
        <v/>
      </c>
      <c r="M1893" s="54">
        <f>IF(B1893="",0,IF(H1893="Previsto",IF(Visao="Realizado + previsto",1,0),1))</f>
        <v/>
      </c>
      <c r="N1893" s="54">
        <f>IF(OR(B1893="",H1893&lt;&gt;"Previsto"),"",IF(B1893&lt;TODAY(),"Atrasado",IF(B1893&lt;=TODAY()+7,"Vence em 7 dias","A vencer")))</f>
        <v/>
      </c>
    </row>
    <row r="1894">
      <c r="B1894" s="51" t="n"/>
      <c r="C1894" s="52" t="n"/>
      <c r="D1894" s="52" t="n"/>
      <c r="E1894" s="52" t="n"/>
      <c r="F1894" s="52" t="n"/>
      <c r="G1894" s="52" t="n"/>
      <c r="H1894" s="52" t="n"/>
      <c r="I1894" s="53" t="n"/>
      <c r="J1894" s="54">
        <f>IF(D1894="","",IFERROR(INDEX(CatTipo,MATCH(D1894,CatNome,0)),"?"))</f>
        <v/>
      </c>
      <c r="K1894" s="54">
        <f>IF(D1894="","",IFERROR(INDEX(CatGrupo,MATCH(D1894,CatNome,0)),"?"))</f>
        <v/>
      </c>
      <c r="L1894" s="55">
        <f>IF(J1894="Entrada",N(I1894),IF(J1894="Saída",-N(I1894),0))</f>
        <v/>
      </c>
      <c r="M1894" s="54">
        <f>IF(B1894="",0,IF(H1894="Previsto",IF(Visao="Realizado + previsto",1,0),1))</f>
        <v/>
      </c>
      <c r="N1894" s="54">
        <f>IF(OR(B1894="",H1894&lt;&gt;"Previsto"),"",IF(B1894&lt;TODAY(),"Atrasado",IF(B1894&lt;=TODAY()+7,"Vence em 7 dias","A vencer")))</f>
        <v/>
      </c>
    </row>
    <row r="1895">
      <c r="B1895" s="51" t="n"/>
      <c r="C1895" s="52" t="n"/>
      <c r="D1895" s="52" t="n"/>
      <c r="E1895" s="52" t="n"/>
      <c r="F1895" s="52" t="n"/>
      <c r="G1895" s="52" t="n"/>
      <c r="H1895" s="52" t="n"/>
      <c r="I1895" s="53" t="n"/>
      <c r="J1895" s="54">
        <f>IF(D1895="","",IFERROR(INDEX(CatTipo,MATCH(D1895,CatNome,0)),"?"))</f>
        <v/>
      </c>
      <c r="K1895" s="54">
        <f>IF(D1895="","",IFERROR(INDEX(CatGrupo,MATCH(D1895,CatNome,0)),"?"))</f>
        <v/>
      </c>
      <c r="L1895" s="55">
        <f>IF(J1895="Entrada",N(I1895),IF(J1895="Saída",-N(I1895),0))</f>
        <v/>
      </c>
      <c r="M1895" s="54">
        <f>IF(B1895="",0,IF(H1895="Previsto",IF(Visao="Realizado + previsto",1,0),1))</f>
        <v/>
      </c>
      <c r="N1895" s="54">
        <f>IF(OR(B1895="",H1895&lt;&gt;"Previsto"),"",IF(B1895&lt;TODAY(),"Atrasado",IF(B1895&lt;=TODAY()+7,"Vence em 7 dias","A vencer")))</f>
        <v/>
      </c>
    </row>
    <row r="1896">
      <c r="B1896" s="51" t="n"/>
      <c r="C1896" s="52" t="n"/>
      <c r="D1896" s="52" t="n"/>
      <c r="E1896" s="52" t="n"/>
      <c r="F1896" s="52" t="n"/>
      <c r="G1896" s="52" t="n"/>
      <c r="H1896" s="52" t="n"/>
      <c r="I1896" s="53" t="n"/>
      <c r="J1896" s="54">
        <f>IF(D1896="","",IFERROR(INDEX(CatTipo,MATCH(D1896,CatNome,0)),"?"))</f>
        <v/>
      </c>
      <c r="K1896" s="54">
        <f>IF(D1896="","",IFERROR(INDEX(CatGrupo,MATCH(D1896,CatNome,0)),"?"))</f>
        <v/>
      </c>
      <c r="L1896" s="55">
        <f>IF(J1896="Entrada",N(I1896),IF(J1896="Saída",-N(I1896),0))</f>
        <v/>
      </c>
      <c r="M1896" s="54">
        <f>IF(B1896="",0,IF(H1896="Previsto",IF(Visao="Realizado + previsto",1,0),1))</f>
        <v/>
      </c>
      <c r="N1896" s="54">
        <f>IF(OR(B1896="",H1896&lt;&gt;"Previsto"),"",IF(B1896&lt;TODAY(),"Atrasado",IF(B1896&lt;=TODAY()+7,"Vence em 7 dias","A vencer")))</f>
        <v/>
      </c>
    </row>
    <row r="1897">
      <c r="B1897" s="51" t="n"/>
      <c r="C1897" s="52" t="n"/>
      <c r="D1897" s="52" t="n"/>
      <c r="E1897" s="52" t="n"/>
      <c r="F1897" s="52" t="n"/>
      <c r="G1897" s="52" t="n"/>
      <c r="H1897" s="52" t="n"/>
      <c r="I1897" s="53" t="n"/>
      <c r="J1897" s="54">
        <f>IF(D1897="","",IFERROR(INDEX(CatTipo,MATCH(D1897,CatNome,0)),"?"))</f>
        <v/>
      </c>
      <c r="K1897" s="54">
        <f>IF(D1897="","",IFERROR(INDEX(CatGrupo,MATCH(D1897,CatNome,0)),"?"))</f>
        <v/>
      </c>
      <c r="L1897" s="55">
        <f>IF(J1897="Entrada",N(I1897),IF(J1897="Saída",-N(I1897),0))</f>
        <v/>
      </c>
      <c r="M1897" s="54">
        <f>IF(B1897="",0,IF(H1897="Previsto",IF(Visao="Realizado + previsto",1,0),1))</f>
        <v/>
      </c>
      <c r="N1897" s="54">
        <f>IF(OR(B1897="",H1897&lt;&gt;"Previsto"),"",IF(B1897&lt;TODAY(),"Atrasado",IF(B1897&lt;=TODAY()+7,"Vence em 7 dias","A vencer")))</f>
        <v/>
      </c>
    </row>
    <row r="1898">
      <c r="B1898" s="51" t="n"/>
      <c r="C1898" s="52" t="n"/>
      <c r="D1898" s="52" t="n"/>
      <c r="E1898" s="52" t="n"/>
      <c r="F1898" s="52" t="n"/>
      <c r="G1898" s="52" t="n"/>
      <c r="H1898" s="52" t="n"/>
      <c r="I1898" s="53" t="n"/>
      <c r="J1898" s="54">
        <f>IF(D1898="","",IFERROR(INDEX(CatTipo,MATCH(D1898,CatNome,0)),"?"))</f>
        <v/>
      </c>
      <c r="K1898" s="54">
        <f>IF(D1898="","",IFERROR(INDEX(CatGrupo,MATCH(D1898,CatNome,0)),"?"))</f>
        <v/>
      </c>
      <c r="L1898" s="55">
        <f>IF(J1898="Entrada",N(I1898),IF(J1898="Saída",-N(I1898),0))</f>
        <v/>
      </c>
      <c r="M1898" s="54">
        <f>IF(B1898="",0,IF(H1898="Previsto",IF(Visao="Realizado + previsto",1,0),1))</f>
        <v/>
      </c>
      <c r="N1898" s="54">
        <f>IF(OR(B1898="",H1898&lt;&gt;"Previsto"),"",IF(B1898&lt;TODAY(),"Atrasado",IF(B1898&lt;=TODAY()+7,"Vence em 7 dias","A vencer")))</f>
        <v/>
      </c>
    </row>
    <row r="1899">
      <c r="B1899" s="51" t="n"/>
      <c r="C1899" s="52" t="n"/>
      <c r="D1899" s="52" t="n"/>
      <c r="E1899" s="52" t="n"/>
      <c r="F1899" s="52" t="n"/>
      <c r="G1899" s="52" t="n"/>
      <c r="H1899" s="52" t="n"/>
      <c r="I1899" s="53" t="n"/>
      <c r="J1899" s="54">
        <f>IF(D1899="","",IFERROR(INDEX(CatTipo,MATCH(D1899,CatNome,0)),"?"))</f>
        <v/>
      </c>
      <c r="K1899" s="54">
        <f>IF(D1899="","",IFERROR(INDEX(CatGrupo,MATCH(D1899,CatNome,0)),"?"))</f>
        <v/>
      </c>
      <c r="L1899" s="55">
        <f>IF(J1899="Entrada",N(I1899),IF(J1899="Saída",-N(I1899),0))</f>
        <v/>
      </c>
      <c r="M1899" s="54">
        <f>IF(B1899="",0,IF(H1899="Previsto",IF(Visao="Realizado + previsto",1,0),1))</f>
        <v/>
      </c>
      <c r="N1899" s="54">
        <f>IF(OR(B1899="",H1899&lt;&gt;"Previsto"),"",IF(B1899&lt;TODAY(),"Atrasado",IF(B1899&lt;=TODAY()+7,"Vence em 7 dias","A vencer")))</f>
        <v/>
      </c>
    </row>
    <row r="1900">
      <c r="B1900" s="51" t="n"/>
      <c r="C1900" s="52" t="n"/>
      <c r="D1900" s="52" t="n"/>
      <c r="E1900" s="52" t="n"/>
      <c r="F1900" s="52" t="n"/>
      <c r="G1900" s="52" t="n"/>
      <c r="H1900" s="52" t="n"/>
      <c r="I1900" s="53" t="n"/>
      <c r="J1900" s="54">
        <f>IF(D1900="","",IFERROR(INDEX(CatTipo,MATCH(D1900,CatNome,0)),"?"))</f>
        <v/>
      </c>
      <c r="K1900" s="54">
        <f>IF(D1900="","",IFERROR(INDEX(CatGrupo,MATCH(D1900,CatNome,0)),"?"))</f>
        <v/>
      </c>
      <c r="L1900" s="55">
        <f>IF(J1900="Entrada",N(I1900),IF(J1900="Saída",-N(I1900),0))</f>
        <v/>
      </c>
      <c r="M1900" s="54">
        <f>IF(B1900="",0,IF(H1900="Previsto",IF(Visao="Realizado + previsto",1,0),1))</f>
        <v/>
      </c>
      <c r="N1900" s="54">
        <f>IF(OR(B1900="",H1900&lt;&gt;"Previsto"),"",IF(B1900&lt;TODAY(),"Atrasado",IF(B1900&lt;=TODAY()+7,"Vence em 7 dias","A vencer")))</f>
        <v/>
      </c>
    </row>
    <row r="1901">
      <c r="B1901" s="51" t="n"/>
      <c r="C1901" s="52" t="n"/>
      <c r="D1901" s="52" t="n"/>
      <c r="E1901" s="52" t="n"/>
      <c r="F1901" s="52" t="n"/>
      <c r="G1901" s="52" t="n"/>
      <c r="H1901" s="52" t="n"/>
      <c r="I1901" s="53" t="n"/>
      <c r="J1901" s="54">
        <f>IF(D1901="","",IFERROR(INDEX(CatTipo,MATCH(D1901,CatNome,0)),"?"))</f>
        <v/>
      </c>
      <c r="K1901" s="54">
        <f>IF(D1901="","",IFERROR(INDEX(CatGrupo,MATCH(D1901,CatNome,0)),"?"))</f>
        <v/>
      </c>
      <c r="L1901" s="55">
        <f>IF(J1901="Entrada",N(I1901),IF(J1901="Saída",-N(I1901),0))</f>
        <v/>
      </c>
      <c r="M1901" s="54">
        <f>IF(B1901="",0,IF(H1901="Previsto",IF(Visao="Realizado + previsto",1,0),1))</f>
        <v/>
      </c>
      <c r="N1901" s="54">
        <f>IF(OR(B1901="",H1901&lt;&gt;"Previsto"),"",IF(B1901&lt;TODAY(),"Atrasado",IF(B1901&lt;=TODAY()+7,"Vence em 7 dias","A vencer")))</f>
        <v/>
      </c>
    </row>
    <row r="1902">
      <c r="B1902" s="51" t="n"/>
      <c r="C1902" s="52" t="n"/>
      <c r="D1902" s="52" t="n"/>
      <c r="E1902" s="52" t="n"/>
      <c r="F1902" s="52" t="n"/>
      <c r="G1902" s="52" t="n"/>
      <c r="H1902" s="52" t="n"/>
      <c r="I1902" s="53" t="n"/>
      <c r="J1902" s="54">
        <f>IF(D1902="","",IFERROR(INDEX(CatTipo,MATCH(D1902,CatNome,0)),"?"))</f>
        <v/>
      </c>
      <c r="K1902" s="54">
        <f>IF(D1902="","",IFERROR(INDEX(CatGrupo,MATCH(D1902,CatNome,0)),"?"))</f>
        <v/>
      </c>
      <c r="L1902" s="55">
        <f>IF(J1902="Entrada",N(I1902),IF(J1902="Saída",-N(I1902),0))</f>
        <v/>
      </c>
      <c r="M1902" s="54">
        <f>IF(B1902="",0,IF(H1902="Previsto",IF(Visao="Realizado + previsto",1,0),1))</f>
        <v/>
      </c>
      <c r="N1902" s="54">
        <f>IF(OR(B1902="",H1902&lt;&gt;"Previsto"),"",IF(B1902&lt;TODAY(),"Atrasado",IF(B1902&lt;=TODAY()+7,"Vence em 7 dias","A vencer")))</f>
        <v/>
      </c>
    </row>
    <row r="1903">
      <c r="B1903" s="51" t="n"/>
      <c r="C1903" s="52" t="n"/>
      <c r="D1903" s="52" t="n"/>
      <c r="E1903" s="52" t="n"/>
      <c r="F1903" s="52" t="n"/>
      <c r="G1903" s="52" t="n"/>
      <c r="H1903" s="52" t="n"/>
      <c r="I1903" s="53" t="n"/>
      <c r="J1903" s="54">
        <f>IF(D1903="","",IFERROR(INDEX(CatTipo,MATCH(D1903,CatNome,0)),"?"))</f>
        <v/>
      </c>
      <c r="K1903" s="54">
        <f>IF(D1903="","",IFERROR(INDEX(CatGrupo,MATCH(D1903,CatNome,0)),"?"))</f>
        <v/>
      </c>
      <c r="L1903" s="55">
        <f>IF(J1903="Entrada",N(I1903),IF(J1903="Saída",-N(I1903),0))</f>
        <v/>
      </c>
      <c r="M1903" s="54">
        <f>IF(B1903="",0,IF(H1903="Previsto",IF(Visao="Realizado + previsto",1,0),1))</f>
        <v/>
      </c>
      <c r="N1903" s="54">
        <f>IF(OR(B1903="",H1903&lt;&gt;"Previsto"),"",IF(B1903&lt;TODAY(),"Atrasado",IF(B1903&lt;=TODAY()+7,"Vence em 7 dias","A vencer")))</f>
        <v/>
      </c>
    </row>
    <row r="1904">
      <c r="B1904" s="51" t="n"/>
      <c r="C1904" s="52" t="n"/>
      <c r="D1904" s="52" t="n"/>
      <c r="E1904" s="52" t="n"/>
      <c r="F1904" s="52" t="n"/>
      <c r="G1904" s="52" t="n"/>
      <c r="H1904" s="52" t="n"/>
      <c r="I1904" s="53" t="n"/>
      <c r="J1904" s="54">
        <f>IF(D1904="","",IFERROR(INDEX(CatTipo,MATCH(D1904,CatNome,0)),"?"))</f>
        <v/>
      </c>
      <c r="K1904" s="54">
        <f>IF(D1904="","",IFERROR(INDEX(CatGrupo,MATCH(D1904,CatNome,0)),"?"))</f>
        <v/>
      </c>
      <c r="L1904" s="55">
        <f>IF(J1904="Entrada",N(I1904),IF(J1904="Saída",-N(I1904),0))</f>
        <v/>
      </c>
      <c r="M1904" s="54">
        <f>IF(B1904="",0,IF(H1904="Previsto",IF(Visao="Realizado + previsto",1,0),1))</f>
        <v/>
      </c>
      <c r="N1904" s="54">
        <f>IF(OR(B1904="",H1904&lt;&gt;"Previsto"),"",IF(B1904&lt;TODAY(),"Atrasado",IF(B1904&lt;=TODAY()+7,"Vence em 7 dias","A vencer")))</f>
        <v/>
      </c>
    </row>
    <row r="1905">
      <c r="B1905" s="51" t="n"/>
      <c r="C1905" s="52" t="n"/>
      <c r="D1905" s="52" t="n"/>
      <c r="E1905" s="52" t="n"/>
      <c r="F1905" s="52" t="n"/>
      <c r="G1905" s="52" t="n"/>
      <c r="H1905" s="52" t="n"/>
      <c r="I1905" s="53" t="n"/>
      <c r="J1905" s="54">
        <f>IF(D1905="","",IFERROR(INDEX(CatTipo,MATCH(D1905,CatNome,0)),"?"))</f>
        <v/>
      </c>
      <c r="K1905" s="54">
        <f>IF(D1905="","",IFERROR(INDEX(CatGrupo,MATCH(D1905,CatNome,0)),"?"))</f>
        <v/>
      </c>
      <c r="L1905" s="55">
        <f>IF(J1905="Entrada",N(I1905),IF(J1905="Saída",-N(I1905),0))</f>
        <v/>
      </c>
      <c r="M1905" s="54">
        <f>IF(B1905="",0,IF(H1905="Previsto",IF(Visao="Realizado + previsto",1,0),1))</f>
        <v/>
      </c>
      <c r="N1905" s="54">
        <f>IF(OR(B1905="",H1905&lt;&gt;"Previsto"),"",IF(B1905&lt;TODAY(),"Atrasado",IF(B1905&lt;=TODAY()+7,"Vence em 7 dias","A vencer")))</f>
        <v/>
      </c>
    </row>
    <row r="1906">
      <c r="B1906" s="51" t="n"/>
      <c r="C1906" s="52" t="n"/>
      <c r="D1906" s="52" t="n"/>
      <c r="E1906" s="52" t="n"/>
      <c r="F1906" s="52" t="n"/>
      <c r="G1906" s="52" t="n"/>
      <c r="H1906" s="52" t="n"/>
      <c r="I1906" s="53" t="n"/>
      <c r="J1906" s="54">
        <f>IF(D1906="","",IFERROR(INDEX(CatTipo,MATCH(D1906,CatNome,0)),"?"))</f>
        <v/>
      </c>
      <c r="K1906" s="54">
        <f>IF(D1906="","",IFERROR(INDEX(CatGrupo,MATCH(D1906,CatNome,0)),"?"))</f>
        <v/>
      </c>
      <c r="L1906" s="55">
        <f>IF(J1906="Entrada",N(I1906),IF(J1906="Saída",-N(I1906),0))</f>
        <v/>
      </c>
      <c r="M1906" s="54">
        <f>IF(B1906="",0,IF(H1906="Previsto",IF(Visao="Realizado + previsto",1,0),1))</f>
        <v/>
      </c>
      <c r="N1906" s="54">
        <f>IF(OR(B1906="",H1906&lt;&gt;"Previsto"),"",IF(B1906&lt;TODAY(),"Atrasado",IF(B1906&lt;=TODAY()+7,"Vence em 7 dias","A vencer")))</f>
        <v/>
      </c>
    </row>
    <row r="1907">
      <c r="B1907" s="51" t="n"/>
      <c r="C1907" s="52" t="n"/>
      <c r="D1907" s="52" t="n"/>
      <c r="E1907" s="52" t="n"/>
      <c r="F1907" s="52" t="n"/>
      <c r="G1907" s="52" t="n"/>
      <c r="H1907" s="52" t="n"/>
      <c r="I1907" s="53" t="n"/>
      <c r="J1907" s="54">
        <f>IF(D1907="","",IFERROR(INDEX(CatTipo,MATCH(D1907,CatNome,0)),"?"))</f>
        <v/>
      </c>
      <c r="K1907" s="54">
        <f>IF(D1907="","",IFERROR(INDEX(CatGrupo,MATCH(D1907,CatNome,0)),"?"))</f>
        <v/>
      </c>
      <c r="L1907" s="55">
        <f>IF(J1907="Entrada",N(I1907),IF(J1907="Saída",-N(I1907),0))</f>
        <v/>
      </c>
      <c r="M1907" s="54">
        <f>IF(B1907="",0,IF(H1907="Previsto",IF(Visao="Realizado + previsto",1,0),1))</f>
        <v/>
      </c>
      <c r="N1907" s="54">
        <f>IF(OR(B1907="",H1907&lt;&gt;"Previsto"),"",IF(B1907&lt;TODAY(),"Atrasado",IF(B1907&lt;=TODAY()+7,"Vence em 7 dias","A vencer")))</f>
        <v/>
      </c>
    </row>
    <row r="1908">
      <c r="B1908" s="51" t="n"/>
      <c r="C1908" s="52" t="n"/>
      <c r="D1908" s="52" t="n"/>
      <c r="E1908" s="52" t="n"/>
      <c r="F1908" s="52" t="n"/>
      <c r="G1908" s="52" t="n"/>
      <c r="H1908" s="52" t="n"/>
      <c r="I1908" s="53" t="n"/>
      <c r="J1908" s="54">
        <f>IF(D1908="","",IFERROR(INDEX(CatTipo,MATCH(D1908,CatNome,0)),"?"))</f>
        <v/>
      </c>
      <c r="K1908" s="54">
        <f>IF(D1908="","",IFERROR(INDEX(CatGrupo,MATCH(D1908,CatNome,0)),"?"))</f>
        <v/>
      </c>
      <c r="L1908" s="55">
        <f>IF(J1908="Entrada",N(I1908),IF(J1908="Saída",-N(I1908),0))</f>
        <v/>
      </c>
      <c r="M1908" s="54">
        <f>IF(B1908="",0,IF(H1908="Previsto",IF(Visao="Realizado + previsto",1,0),1))</f>
        <v/>
      </c>
      <c r="N1908" s="54">
        <f>IF(OR(B1908="",H1908&lt;&gt;"Previsto"),"",IF(B1908&lt;TODAY(),"Atrasado",IF(B1908&lt;=TODAY()+7,"Vence em 7 dias","A vencer")))</f>
        <v/>
      </c>
    </row>
    <row r="1909">
      <c r="B1909" s="51" t="n"/>
      <c r="C1909" s="52" t="n"/>
      <c r="D1909" s="52" t="n"/>
      <c r="E1909" s="52" t="n"/>
      <c r="F1909" s="52" t="n"/>
      <c r="G1909" s="52" t="n"/>
      <c r="H1909" s="52" t="n"/>
      <c r="I1909" s="53" t="n"/>
      <c r="J1909" s="54">
        <f>IF(D1909="","",IFERROR(INDEX(CatTipo,MATCH(D1909,CatNome,0)),"?"))</f>
        <v/>
      </c>
      <c r="K1909" s="54">
        <f>IF(D1909="","",IFERROR(INDEX(CatGrupo,MATCH(D1909,CatNome,0)),"?"))</f>
        <v/>
      </c>
      <c r="L1909" s="55">
        <f>IF(J1909="Entrada",N(I1909),IF(J1909="Saída",-N(I1909),0))</f>
        <v/>
      </c>
      <c r="M1909" s="54">
        <f>IF(B1909="",0,IF(H1909="Previsto",IF(Visao="Realizado + previsto",1,0),1))</f>
        <v/>
      </c>
      <c r="N1909" s="54">
        <f>IF(OR(B1909="",H1909&lt;&gt;"Previsto"),"",IF(B1909&lt;TODAY(),"Atrasado",IF(B1909&lt;=TODAY()+7,"Vence em 7 dias","A vencer")))</f>
        <v/>
      </c>
    </row>
    <row r="1910">
      <c r="B1910" s="51" t="n"/>
      <c r="C1910" s="52" t="n"/>
      <c r="D1910" s="52" t="n"/>
      <c r="E1910" s="52" t="n"/>
      <c r="F1910" s="52" t="n"/>
      <c r="G1910" s="52" t="n"/>
      <c r="H1910" s="52" t="n"/>
      <c r="I1910" s="53" t="n"/>
      <c r="J1910" s="54">
        <f>IF(D1910="","",IFERROR(INDEX(CatTipo,MATCH(D1910,CatNome,0)),"?"))</f>
        <v/>
      </c>
      <c r="K1910" s="54">
        <f>IF(D1910="","",IFERROR(INDEX(CatGrupo,MATCH(D1910,CatNome,0)),"?"))</f>
        <v/>
      </c>
      <c r="L1910" s="55">
        <f>IF(J1910="Entrada",N(I1910),IF(J1910="Saída",-N(I1910),0))</f>
        <v/>
      </c>
      <c r="M1910" s="54">
        <f>IF(B1910="",0,IF(H1910="Previsto",IF(Visao="Realizado + previsto",1,0),1))</f>
        <v/>
      </c>
      <c r="N1910" s="54">
        <f>IF(OR(B1910="",H1910&lt;&gt;"Previsto"),"",IF(B1910&lt;TODAY(),"Atrasado",IF(B1910&lt;=TODAY()+7,"Vence em 7 dias","A vencer")))</f>
        <v/>
      </c>
    </row>
    <row r="1911">
      <c r="B1911" s="51" t="n"/>
      <c r="C1911" s="52" t="n"/>
      <c r="D1911" s="52" t="n"/>
      <c r="E1911" s="52" t="n"/>
      <c r="F1911" s="52" t="n"/>
      <c r="G1911" s="52" t="n"/>
      <c r="H1911" s="52" t="n"/>
      <c r="I1911" s="53" t="n"/>
      <c r="J1911" s="54">
        <f>IF(D1911="","",IFERROR(INDEX(CatTipo,MATCH(D1911,CatNome,0)),"?"))</f>
        <v/>
      </c>
      <c r="K1911" s="54">
        <f>IF(D1911="","",IFERROR(INDEX(CatGrupo,MATCH(D1911,CatNome,0)),"?"))</f>
        <v/>
      </c>
      <c r="L1911" s="55">
        <f>IF(J1911="Entrada",N(I1911),IF(J1911="Saída",-N(I1911),0))</f>
        <v/>
      </c>
      <c r="M1911" s="54">
        <f>IF(B1911="",0,IF(H1911="Previsto",IF(Visao="Realizado + previsto",1,0),1))</f>
        <v/>
      </c>
      <c r="N1911" s="54">
        <f>IF(OR(B1911="",H1911&lt;&gt;"Previsto"),"",IF(B1911&lt;TODAY(),"Atrasado",IF(B1911&lt;=TODAY()+7,"Vence em 7 dias","A vencer")))</f>
        <v/>
      </c>
    </row>
    <row r="1912">
      <c r="B1912" s="51" t="n"/>
      <c r="C1912" s="52" t="n"/>
      <c r="D1912" s="52" t="n"/>
      <c r="E1912" s="52" t="n"/>
      <c r="F1912" s="52" t="n"/>
      <c r="G1912" s="52" t="n"/>
      <c r="H1912" s="52" t="n"/>
      <c r="I1912" s="53" t="n"/>
      <c r="J1912" s="54">
        <f>IF(D1912="","",IFERROR(INDEX(CatTipo,MATCH(D1912,CatNome,0)),"?"))</f>
        <v/>
      </c>
      <c r="K1912" s="54">
        <f>IF(D1912="","",IFERROR(INDEX(CatGrupo,MATCH(D1912,CatNome,0)),"?"))</f>
        <v/>
      </c>
      <c r="L1912" s="55">
        <f>IF(J1912="Entrada",N(I1912),IF(J1912="Saída",-N(I1912),0))</f>
        <v/>
      </c>
      <c r="M1912" s="54">
        <f>IF(B1912="",0,IF(H1912="Previsto",IF(Visao="Realizado + previsto",1,0),1))</f>
        <v/>
      </c>
      <c r="N1912" s="54">
        <f>IF(OR(B1912="",H1912&lt;&gt;"Previsto"),"",IF(B1912&lt;TODAY(),"Atrasado",IF(B1912&lt;=TODAY()+7,"Vence em 7 dias","A vencer")))</f>
        <v/>
      </c>
    </row>
    <row r="1913">
      <c r="B1913" s="51" t="n"/>
      <c r="C1913" s="52" t="n"/>
      <c r="D1913" s="52" t="n"/>
      <c r="E1913" s="52" t="n"/>
      <c r="F1913" s="52" t="n"/>
      <c r="G1913" s="52" t="n"/>
      <c r="H1913" s="52" t="n"/>
      <c r="I1913" s="53" t="n"/>
      <c r="J1913" s="54">
        <f>IF(D1913="","",IFERROR(INDEX(CatTipo,MATCH(D1913,CatNome,0)),"?"))</f>
        <v/>
      </c>
      <c r="K1913" s="54">
        <f>IF(D1913="","",IFERROR(INDEX(CatGrupo,MATCH(D1913,CatNome,0)),"?"))</f>
        <v/>
      </c>
      <c r="L1913" s="55">
        <f>IF(J1913="Entrada",N(I1913),IF(J1913="Saída",-N(I1913),0))</f>
        <v/>
      </c>
      <c r="M1913" s="54">
        <f>IF(B1913="",0,IF(H1913="Previsto",IF(Visao="Realizado + previsto",1,0),1))</f>
        <v/>
      </c>
      <c r="N1913" s="54">
        <f>IF(OR(B1913="",H1913&lt;&gt;"Previsto"),"",IF(B1913&lt;TODAY(),"Atrasado",IF(B1913&lt;=TODAY()+7,"Vence em 7 dias","A vencer")))</f>
        <v/>
      </c>
    </row>
    <row r="1914">
      <c r="B1914" s="51" t="n"/>
      <c r="C1914" s="52" t="n"/>
      <c r="D1914" s="52" t="n"/>
      <c r="E1914" s="52" t="n"/>
      <c r="F1914" s="52" t="n"/>
      <c r="G1914" s="52" t="n"/>
      <c r="H1914" s="52" t="n"/>
      <c r="I1914" s="53" t="n"/>
      <c r="J1914" s="54">
        <f>IF(D1914="","",IFERROR(INDEX(CatTipo,MATCH(D1914,CatNome,0)),"?"))</f>
        <v/>
      </c>
      <c r="K1914" s="54">
        <f>IF(D1914="","",IFERROR(INDEX(CatGrupo,MATCH(D1914,CatNome,0)),"?"))</f>
        <v/>
      </c>
      <c r="L1914" s="55">
        <f>IF(J1914="Entrada",N(I1914),IF(J1914="Saída",-N(I1914),0))</f>
        <v/>
      </c>
      <c r="M1914" s="54">
        <f>IF(B1914="",0,IF(H1914="Previsto",IF(Visao="Realizado + previsto",1,0),1))</f>
        <v/>
      </c>
      <c r="N1914" s="54">
        <f>IF(OR(B1914="",H1914&lt;&gt;"Previsto"),"",IF(B1914&lt;TODAY(),"Atrasado",IF(B1914&lt;=TODAY()+7,"Vence em 7 dias","A vencer")))</f>
        <v/>
      </c>
    </row>
    <row r="1915">
      <c r="B1915" s="51" t="n"/>
      <c r="C1915" s="52" t="n"/>
      <c r="D1915" s="52" t="n"/>
      <c r="E1915" s="52" t="n"/>
      <c r="F1915" s="52" t="n"/>
      <c r="G1915" s="52" t="n"/>
      <c r="H1915" s="52" t="n"/>
      <c r="I1915" s="53" t="n"/>
      <c r="J1915" s="54">
        <f>IF(D1915="","",IFERROR(INDEX(CatTipo,MATCH(D1915,CatNome,0)),"?"))</f>
        <v/>
      </c>
      <c r="K1915" s="54">
        <f>IF(D1915="","",IFERROR(INDEX(CatGrupo,MATCH(D1915,CatNome,0)),"?"))</f>
        <v/>
      </c>
      <c r="L1915" s="55">
        <f>IF(J1915="Entrada",N(I1915),IF(J1915="Saída",-N(I1915),0))</f>
        <v/>
      </c>
      <c r="M1915" s="54">
        <f>IF(B1915="",0,IF(H1915="Previsto",IF(Visao="Realizado + previsto",1,0),1))</f>
        <v/>
      </c>
      <c r="N1915" s="54">
        <f>IF(OR(B1915="",H1915&lt;&gt;"Previsto"),"",IF(B1915&lt;TODAY(),"Atrasado",IF(B1915&lt;=TODAY()+7,"Vence em 7 dias","A vencer")))</f>
        <v/>
      </c>
    </row>
    <row r="1916">
      <c r="B1916" s="51" t="n"/>
      <c r="C1916" s="52" t="n"/>
      <c r="D1916" s="52" t="n"/>
      <c r="E1916" s="52" t="n"/>
      <c r="F1916" s="52" t="n"/>
      <c r="G1916" s="52" t="n"/>
      <c r="H1916" s="52" t="n"/>
      <c r="I1916" s="53" t="n"/>
      <c r="J1916" s="54">
        <f>IF(D1916="","",IFERROR(INDEX(CatTipo,MATCH(D1916,CatNome,0)),"?"))</f>
        <v/>
      </c>
      <c r="K1916" s="54">
        <f>IF(D1916="","",IFERROR(INDEX(CatGrupo,MATCH(D1916,CatNome,0)),"?"))</f>
        <v/>
      </c>
      <c r="L1916" s="55">
        <f>IF(J1916="Entrada",N(I1916),IF(J1916="Saída",-N(I1916),0))</f>
        <v/>
      </c>
      <c r="M1916" s="54">
        <f>IF(B1916="",0,IF(H1916="Previsto",IF(Visao="Realizado + previsto",1,0),1))</f>
        <v/>
      </c>
      <c r="N1916" s="54">
        <f>IF(OR(B1916="",H1916&lt;&gt;"Previsto"),"",IF(B1916&lt;TODAY(),"Atrasado",IF(B1916&lt;=TODAY()+7,"Vence em 7 dias","A vencer")))</f>
        <v/>
      </c>
    </row>
    <row r="1917">
      <c r="B1917" s="51" t="n"/>
      <c r="C1917" s="52" t="n"/>
      <c r="D1917" s="52" t="n"/>
      <c r="E1917" s="52" t="n"/>
      <c r="F1917" s="52" t="n"/>
      <c r="G1917" s="52" t="n"/>
      <c r="H1917" s="52" t="n"/>
      <c r="I1917" s="53" t="n"/>
      <c r="J1917" s="54">
        <f>IF(D1917="","",IFERROR(INDEX(CatTipo,MATCH(D1917,CatNome,0)),"?"))</f>
        <v/>
      </c>
      <c r="K1917" s="54">
        <f>IF(D1917="","",IFERROR(INDEX(CatGrupo,MATCH(D1917,CatNome,0)),"?"))</f>
        <v/>
      </c>
      <c r="L1917" s="55">
        <f>IF(J1917="Entrada",N(I1917),IF(J1917="Saída",-N(I1917),0))</f>
        <v/>
      </c>
      <c r="M1917" s="54">
        <f>IF(B1917="",0,IF(H1917="Previsto",IF(Visao="Realizado + previsto",1,0),1))</f>
        <v/>
      </c>
      <c r="N1917" s="54">
        <f>IF(OR(B1917="",H1917&lt;&gt;"Previsto"),"",IF(B1917&lt;TODAY(),"Atrasado",IF(B1917&lt;=TODAY()+7,"Vence em 7 dias","A vencer")))</f>
        <v/>
      </c>
    </row>
    <row r="1918">
      <c r="B1918" s="51" t="n"/>
      <c r="C1918" s="52" t="n"/>
      <c r="D1918" s="52" t="n"/>
      <c r="E1918" s="52" t="n"/>
      <c r="F1918" s="52" t="n"/>
      <c r="G1918" s="52" t="n"/>
      <c r="H1918" s="52" t="n"/>
      <c r="I1918" s="53" t="n"/>
      <c r="J1918" s="54">
        <f>IF(D1918="","",IFERROR(INDEX(CatTipo,MATCH(D1918,CatNome,0)),"?"))</f>
        <v/>
      </c>
      <c r="K1918" s="54">
        <f>IF(D1918="","",IFERROR(INDEX(CatGrupo,MATCH(D1918,CatNome,0)),"?"))</f>
        <v/>
      </c>
      <c r="L1918" s="55">
        <f>IF(J1918="Entrada",N(I1918),IF(J1918="Saída",-N(I1918),0))</f>
        <v/>
      </c>
      <c r="M1918" s="54">
        <f>IF(B1918="",0,IF(H1918="Previsto",IF(Visao="Realizado + previsto",1,0),1))</f>
        <v/>
      </c>
      <c r="N1918" s="54">
        <f>IF(OR(B1918="",H1918&lt;&gt;"Previsto"),"",IF(B1918&lt;TODAY(),"Atrasado",IF(B1918&lt;=TODAY()+7,"Vence em 7 dias","A vencer")))</f>
        <v/>
      </c>
    </row>
    <row r="1919">
      <c r="B1919" s="51" t="n"/>
      <c r="C1919" s="52" t="n"/>
      <c r="D1919" s="52" t="n"/>
      <c r="E1919" s="52" t="n"/>
      <c r="F1919" s="52" t="n"/>
      <c r="G1919" s="52" t="n"/>
      <c r="H1919" s="52" t="n"/>
      <c r="I1919" s="53" t="n"/>
      <c r="J1919" s="54">
        <f>IF(D1919="","",IFERROR(INDEX(CatTipo,MATCH(D1919,CatNome,0)),"?"))</f>
        <v/>
      </c>
      <c r="K1919" s="54">
        <f>IF(D1919="","",IFERROR(INDEX(CatGrupo,MATCH(D1919,CatNome,0)),"?"))</f>
        <v/>
      </c>
      <c r="L1919" s="55">
        <f>IF(J1919="Entrada",N(I1919),IF(J1919="Saída",-N(I1919),0))</f>
        <v/>
      </c>
      <c r="M1919" s="54">
        <f>IF(B1919="",0,IF(H1919="Previsto",IF(Visao="Realizado + previsto",1,0),1))</f>
        <v/>
      </c>
      <c r="N1919" s="54">
        <f>IF(OR(B1919="",H1919&lt;&gt;"Previsto"),"",IF(B1919&lt;TODAY(),"Atrasado",IF(B1919&lt;=TODAY()+7,"Vence em 7 dias","A vencer")))</f>
        <v/>
      </c>
    </row>
    <row r="1920">
      <c r="B1920" s="51" t="n"/>
      <c r="C1920" s="52" t="n"/>
      <c r="D1920" s="52" t="n"/>
      <c r="E1920" s="52" t="n"/>
      <c r="F1920" s="52" t="n"/>
      <c r="G1920" s="52" t="n"/>
      <c r="H1920" s="52" t="n"/>
      <c r="I1920" s="53" t="n"/>
      <c r="J1920" s="54">
        <f>IF(D1920="","",IFERROR(INDEX(CatTipo,MATCH(D1920,CatNome,0)),"?"))</f>
        <v/>
      </c>
      <c r="K1920" s="54">
        <f>IF(D1920="","",IFERROR(INDEX(CatGrupo,MATCH(D1920,CatNome,0)),"?"))</f>
        <v/>
      </c>
      <c r="L1920" s="55">
        <f>IF(J1920="Entrada",N(I1920),IF(J1920="Saída",-N(I1920),0))</f>
        <v/>
      </c>
      <c r="M1920" s="54">
        <f>IF(B1920="",0,IF(H1920="Previsto",IF(Visao="Realizado + previsto",1,0),1))</f>
        <v/>
      </c>
      <c r="N1920" s="54">
        <f>IF(OR(B1920="",H1920&lt;&gt;"Previsto"),"",IF(B1920&lt;TODAY(),"Atrasado",IF(B1920&lt;=TODAY()+7,"Vence em 7 dias","A vencer")))</f>
        <v/>
      </c>
    </row>
    <row r="1921">
      <c r="B1921" s="51" t="n"/>
      <c r="C1921" s="52" t="n"/>
      <c r="D1921" s="52" t="n"/>
      <c r="E1921" s="52" t="n"/>
      <c r="F1921" s="52" t="n"/>
      <c r="G1921" s="52" t="n"/>
      <c r="H1921" s="52" t="n"/>
      <c r="I1921" s="53" t="n"/>
      <c r="J1921" s="54">
        <f>IF(D1921="","",IFERROR(INDEX(CatTipo,MATCH(D1921,CatNome,0)),"?"))</f>
        <v/>
      </c>
      <c r="K1921" s="54">
        <f>IF(D1921="","",IFERROR(INDEX(CatGrupo,MATCH(D1921,CatNome,0)),"?"))</f>
        <v/>
      </c>
      <c r="L1921" s="55">
        <f>IF(J1921="Entrada",N(I1921),IF(J1921="Saída",-N(I1921),0))</f>
        <v/>
      </c>
      <c r="M1921" s="54">
        <f>IF(B1921="",0,IF(H1921="Previsto",IF(Visao="Realizado + previsto",1,0),1))</f>
        <v/>
      </c>
      <c r="N1921" s="54">
        <f>IF(OR(B1921="",H1921&lt;&gt;"Previsto"),"",IF(B1921&lt;TODAY(),"Atrasado",IF(B1921&lt;=TODAY()+7,"Vence em 7 dias","A vencer")))</f>
        <v/>
      </c>
    </row>
    <row r="1922">
      <c r="B1922" s="51" t="n"/>
      <c r="C1922" s="52" t="n"/>
      <c r="D1922" s="52" t="n"/>
      <c r="E1922" s="52" t="n"/>
      <c r="F1922" s="52" t="n"/>
      <c r="G1922" s="52" t="n"/>
      <c r="H1922" s="52" t="n"/>
      <c r="I1922" s="53" t="n"/>
      <c r="J1922" s="54">
        <f>IF(D1922="","",IFERROR(INDEX(CatTipo,MATCH(D1922,CatNome,0)),"?"))</f>
        <v/>
      </c>
      <c r="K1922" s="54">
        <f>IF(D1922="","",IFERROR(INDEX(CatGrupo,MATCH(D1922,CatNome,0)),"?"))</f>
        <v/>
      </c>
      <c r="L1922" s="55">
        <f>IF(J1922="Entrada",N(I1922),IF(J1922="Saída",-N(I1922),0))</f>
        <v/>
      </c>
      <c r="M1922" s="54">
        <f>IF(B1922="",0,IF(H1922="Previsto",IF(Visao="Realizado + previsto",1,0),1))</f>
        <v/>
      </c>
      <c r="N1922" s="54">
        <f>IF(OR(B1922="",H1922&lt;&gt;"Previsto"),"",IF(B1922&lt;TODAY(),"Atrasado",IF(B1922&lt;=TODAY()+7,"Vence em 7 dias","A vencer")))</f>
        <v/>
      </c>
    </row>
    <row r="1923">
      <c r="B1923" s="51" t="n"/>
      <c r="C1923" s="52" t="n"/>
      <c r="D1923" s="52" t="n"/>
      <c r="E1923" s="52" t="n"/>
      <c r="F1923" s="52" t="n"/>
      <c r="G1923" s="52" t="n"/>
      <c r="H1923" s="52" t="n"/>
      <c r="I1923" s="53" t="n"/>
      <c r="J1923" s="54">
        <f>IF(D1923="","",IFERROR(INDEX(CatTipo,MATCH(D1923,CatNome,0)),"?"))</f>
        <v/>
      </c>
      <c r="K1923" s="54">
        <f>IF(D1923="","",IFERROR(INDEX(CatGrupo,MATCH(D1923,CatNome,0)),"?"))</f>
        <v/>
      </c>
      <c r="L1923" s="55">
        <f>IF(J1923="Entrada",N(I1923),IF(J1923="Saída",-N(I1923),0))</f>
        <v/>
      </c>
      <c r="M1923" s="54">
        <f>IF(B1923="",0,IF(H1923="Previsto",IF(Visao="Realizado + previsto",1,0),1))</f>
        <v/>
      </c>
      <c r="N1923" s="54">
        <f>IF(OR(B1923="",H1923&lt;&gt;"Previsto"),"",IF(B1923&lt;TODAY(),"Atrasado",IF(B1923&lt;=TODAY()+7,"Vence em 7 dias","A vencer")))</f>
        <v/>
      </c>
    </row>
    <row r="1924">
      <c r="B1924" s="51" t="n"/>
      <c r="C1924" s="52" t="n"/>
      <c r="D1924" s="52" t="n"/>
      <c r="E1924" s="52" t="n"/>
      <c r="F1924" s="52" t="n"/>
      <c r="G1924" s="52" t="n"/>
      <c r="H1924" s="52" t="n"/>
      <c r="I1924" s="53" t="n"/>
      <c r="J1924" s="54">
        <f>IF(D1924="","",IFERROR(INDEX(CatTipo,MATCH(D1924,CatNome,0)),"?"))</f>
        <v/>
      </c>
      <c r="K1924" s="54">
        <f>IF(D1924="","",IFERROR(INDEX(CatGrupo,MATCH(D1924,CatNome,0)),"?"))</f>
        <v/>
      </c>
      <c r="L1924" s="55">
        <f>IF(J1924="Entrada",N(I1924),IF(J1924="Saída",-N(I1924),0))</f>
        <v/>
      </c>
      <c r="M1924" s="54">
        <f>IF(B1924="",0,IF(H1924="Previsto",IF(Visao="Realizado + previsto",1,0),1))</f>
        <v/>
      </c>
      <c r="N1924" s="54">
        <f>IF(OR(B1924="",H1924&lt;&gt;"Previsto"),"",IF(B1924&lt;TODAY(),"Atrasado",IF(B1924&lt;=TODAY()+7,"Vence em 7 dias","A vencer")))</f>
        <v/>
      </c>
    </row>
    <row r="1925">
      <c r="B1925" s="51" t="n"/>
      <c r="C1925" s="52" t="n"/>
      <c r="D1925" s="52" t="n"/>
      <c r="E1925" s="52" t="n"/>
      <c r="F1925" s="52" t="n"/>
      <c r="G1925" s="52" t="n"/>
      <c r="H1925" s="52" t="n"/>
      <c r="I1925" s="53" t="n"/>
      <c r="J1925" s="54">
        <f>IF(D1925="","",IFERROR(INDEX(CatTipo,MATCH(D1925,CatNome,0)),"?"))</f>
        <v/>
      </c>
      <c r="K1925" s="54">
        <f>IF(D1925="","",IFERROR(INDEX(CatGrupo,MATCH(D1925,CatNome,0)),"?"))</f>
        <v/>
      </c>
      <c r="L1925" s="55">
        <f>IF(J1925="Entrada",N(I1925),IF(J1925="Saída",-N(I1925),0))</f>
        <v/>
      </c>
      <c r="M1925" s="54">
        <f>IF(B1925="",0,IF(H1925="Previsto",IF(Visao="Realizado + previsto",1,0),1))</f>
        <v/>
      </c>
      <c r="N1925" s="54">
        <f>IF(OR(B1925="",H1925&lt;&gt;"Previsto"),"",IF(B1925&lt;TODAY(),"Atrasado",IF(B1925&lt;=TODAY()+7,"Vence em 7 dias","A vencer")))</f>
        <v/>
      </c>
    </row>
    <row r="1926">
      <c r="B1926" s="51" t="n"/>
      <c r="C1926" s="52" t="n"/>
      <c r="D1926" s="52" t="n"/>
      <c r="E1926" s="52" t="n"/>
      <c r="F1926" s="52" t="n"/>
      <c r="G1926" s="52" t="n"/>
      <c r="H1926" s="52" t="n"/>
      <c r="I1926" s="53" t="n"/>
      <c r="J1926" s="54">
        <f>IF(D1926="","",IFERROR(INDEX(CatTipo,MATCH(D1926,CatNome,0)),"?"))</f>
        <v/>
      </c>
      <c r="K1926" s="54">
        <f>IF(D1926="","",IFERROR(INDEX(CatGrupo,MATCH(D1926,CatNome,0)),"?"))</f>
        <v/>
      </c>
      <c r="L1926" s="55">
        <f>IF(J1926="Entrada",N(I1926),IF(J1926="Saída",-N(I1926),0))</f>
        <v/>
      </c>
      <c r="M1926" s="54">
        <f>IF(B1926="",0,IF(H1926="Previsto",IF(Visao="Realizado + previsto",1,0),1))</f>
        <v/>
      </c>
      <c r="N1926" s="54">
        <f>IF(OR(B1926="",H1926&lt;&gt;"Previsto"),"",IF(B1926&lt;TODAY(),"Atrasado",IF(B1926&lt;=TODAY()+7,"Vence em 7 dias","A vencer")))</f>
        <v/>
      </c>
    </row>
    <row r="1927">
      <c r="B1927" s="51" t="n"/>
      <c r="C1927" s="52" t="n"/>
      <c r="D1927" s="52" t="n"/>
      <c r="E1927" s="52" t="n"/>
      <c r="F1927" s="52" t="n"/>
      <c r="G1927" s="52" t="n"/>
      <c r="H1927" s="52" t="n"/>
      <c r="I1927" s="53" t="n"/>
      <c r="J1927" s="54">
        <f>IF(D1927="","",IFERROR(INDEX(CatTipo,MATCH(D1927,CatNome,0)),"?"))</f>
        <v/>
      </c>
      <c r="K1927" s="54">
        <f>IF(D1927="","",IFERROR(INDEX(CatGrupo,MATCH(D1927,CatNome,0)),"?"))</f>
        <v/>
      </c>
      <c r="L1927" s="55">
        <f>IF(J1927="Entrada",N(I1927),IF(J1927="Saída",-N(I1927),0))</f>
        <v/>
      </c>
      <c r="M1927" s="54">
        <f>IF(B1927="",0,IF(H1927="Previsto",IF(Visao="Realizado + previsto",1,0),1))</f>
        <v/>
      </c>
      <c r="N1927" s="54">
        <f>IF(OR(B1927="",H1927&lt;&gt;"Previsto"),"",IF(B1927&lt;TODAY(),"Atrasado",IF(B1927&lt;=TODAY()+7,"Vence em 7 dias","A vencer")))</f>
        <v/>
      </c>
    </row>
    <row r="1928">
      <c r="B1928" s="51" t="n"/>
      <c r="C1928" s="52" t="n"/>
      <c r="D1928" s="52" t="n"/>
      <c r="E1928" s="52" t="n"/>
      <c r="F1928" s="52" t="n"/>
      <c r="G1928" s="52" t="n"/>
      <c r="H1928" s="52" t="n"/>
      <c r="I1928" s="53" t="n"/>
      <c r="J1928" s="54">
        <f>IF(D1928="","",IFERROR(INDEX(CatTipo,MATCH(D1928,CatNome,0)),"?"))</f>
        <v/>
      </c>
      <c r="K1928" s="54">
        <f>IF(D1928="","",IFERROR(INDEX(CatGrupo,MATCH(D1928,CatNome,0)),"?"))</f>
        <v/>
      </c>
      <c r="L1928" s="55">
        <f>IF(J1928="Entrada",N(I1928),IF(J1928="Saída",-N(I1928),0))</f>
        <v/>
      </c>
      <c r="M1928" s="54">
        <f>IF(B1928="",0,IF(H1928="Previsto",IF(Visao="Realizado + previsto",1,0),1))</f>
        <v/>
      </c>
      <c r="N1928" s="54">
        <f>IF(OR(B1928="",H1928&lt;&gt;"Previsto"),"",IF(B1928&lt;TODAY(),"Atrasado",IF(B1928&lt;=TODAY()+7,"Vence em 7 dias","A vencer")))</f>
        <v/>
      </c>
    </row>
    <row r="1929">
      <c r="B1929" s="51" t="n"/>
      <c r="C1929" s="52" t="n"/>
      <c r="D1929" s="52" t="n"/>
      <c r="E1929" s="52" t="n"/>
      <c r="F1929" s="52" t="n"/>
      <c r="G1929" s="52" t="n"/>
      <c r="H1929" s="52" t="n"/>
      <c r="I1929" s="53" t="n"/>
      <c r="J1929" s="54">
        <f>IF(D1929="","",IFERROR(INDEX(CatTipo,MATCH(D1929,CatNome,0)),"?"))</f>
        <v/>
      </c>
      <c r="K1929" s="54">
        <f>IF(D1929="","",IFERROR(INDEX(CatGrupo,MATCH(D1929,CatNome,0)),"?"))</f>
        <v/>
      </c>
      <c r="L1929" s="55">
        <f>IF(J1929="Entrada",N(I1929),IF(J1929="Saída",-N(I1929),0))</f>
        <v/>
      </c>
      <c r="M1929" s="54">
        <f>IF(B1929="",0,IF(H1929="Previsto",IF(Visao="Realizado + previsto",1,0),1))</f>
        <v/>
      </c>
      <c r="N1929" s="54">
        <f>IF(OR(B1929="",H1929&lt;&gt;"Previsto"),"",IF(B1929&lt;TODAY(),"Atrasado",IF(B1929&lt;=TODAY()+7,"Vence em 7 dias","A vencer")))</f>
        <v/>
      </c>
    </row>
    <row r="1930">
      <c r="B1930" s="51" t="n"/>
      <c r="C1930" s="52" t="n"/>
      <c r="D1930" s="52" t="n"/>
      <c r="E1930" s="52" t="n"/>
      <c r="F1930" s="52" t="n"/>
      <c r="G1930" s="52" t="n"/>
      <c r="H1930" s="52" t="n"/>
      <c r="I1930" s="53" t="n"/>
      <c r="J1930" s="54">
        <f>IF(D1930="","",IFERROR(INDEX(CatTipo,MATCH(D1930,CatNome,0)),"?"))</f>
        <v/>
      </c>
      <c r="K1930" s="54">
        <f>IF(D1930="","",IFERROR(INDEX(CatGrupo,MATCH(D1930,CatNome,0)),"?"))</f>
        <v/>
      </c>
      <c r="L1930" s="55">
        <f>IF(J1930="Entrada",N(I1930),IF(J1930="Saída",-N(I1930),0))</f>
        <v/>
      </c>
      <c r="M1930" s="54">
        <f>IF(B1930="",0,IF(H1930="Previsto",IF(Visao="Realizado + previsto",1,0),1))</f>
        <v/>
      </c>
      <c r="N1930" s="54">
        <f>IF(OR(B1930="",H1930&lt;&gt;"Previsto"),"",IF(B1930&lt;TODAY(),"Atrasado",IF(B1930&lt;=TODAY()+7,"Vence em 7 dias","A vencer")))</f>
        <v/>
      </c>
    </row>
    <row r="1931">
      <c r="B1931" s="51" t="n"/>
      <c r="C1931" s="52" t="n"/>
      <c r="D1931" s="52" t="n"/>
      <c r="E1931" s="52" t="n"/>
      <c r="F1931" s="52" t="n"/>
      <c r="G1931" s="52" t="n"/>
      <c r="H1931" s="52" t="n"/>
      <c r="I1931" s="53" t="n"/>
      <c r="J1931" s="54">
        <f>IF(D1931="","",IFERROR(INDEX(CatTipo,MATCH(D1931,CatNome,0)),"?"))</f>
        <v/>
      </c>
      <c r="K1931" s="54">
        <f>IF(D1931="","",IFERROR(INDEX(CatGrupo,MATCH(D1931,CatNome,0)),"?"))</f>
        <v/>
      </c>
      <c r="L1931" s="55">
        <f>IF(J1931="Entrada",N(I1931),IF(J1931="Saída",-N(I1931),0))</f>
        <v/>
      </c>
      <c r="M1931" s="54">
        <f>IF(B1931="",0,IF(H1931="Previsto",IF(Visao="Realizado + previsto",1,0),1))</f>
        <v/>
      </c>
      <c r="N1931" s="54">
        <f>IF(OR(B1931="",H1931&lt;&gt;"Previsto"),"",IF(B1931&lt;TODAY(),"Atrasado",IF(B1931&lt;=TODAY()+7,"Vence em 7 dias","A vencer")))</f>
        <v/>
      </c>
    </row>
    <row r="1932">
      <c r="B1932" s="51" t="n"/>
      <c r="C1932" s="52" t="n"/>
      <c r="D1932" s="52" t="n"/>
      <c r="E1932" s="52" t="n"/>
      <c r="F1932" s="52" t="n"/>
      <c r="G1932" s="52" t="n"/>
      <c r="H1932" s="52" t="n"/>
      <c r="I1932" s="53" t="n"/>
      <c r="J1932" s="54">
        <f>IF(D1932="","",IFERROR(INDEX(CatTipo,MATCH(D1932,CatNome,0)),"?"))</f>
        <v/>
      </c>
      <c r="K1932" s="54">
        <f>IF(D1932="","",IFERROR(INDEX(CatGrupo,MATCH(D1932,CatNome,0)),"?"))</f>
        <v/>
      </c>
      <c r="L1932" s="55">
        <f>IF(J1932="Entrada",N(I1932),IF(J1932="Saída",-N(I1932),0))</f>
        <v/>
      </c>
      <c r="M1932" s="54">
        <f>IF(B1932="",0,IF(H1932="Previsto",IF(Visao="Realizado + previsto",1,0),1))</f>
        <v/>
      </c>
      <c r="N1932" s="54">
        <f>IF(OR(B1932="",H1932&lt;&gt;"Previsto"),"",IF(B1932&lt;TODAY(),"Atrasado",IF(B1932&lt;=TODAY()+7,"Vence em 7 dias","A vencer")))</f>
        <v/>
      </c>
    </row>
    <row r="1933">
      <c r="B1933" s="51" t="n"/>
      <c r="C1933" s="52" t="n"/>
      <c r="D1933" s="52" t="n"/>
      <c r="E1933" s="52" t="n"/>
      <c r="F1933" s="52" t="n"/>
      <c r="G1933" s="52" t="n"/>
      <c r="H1933" s="52" t="n"/>
      <c r="I1933" s="53" t="n"/>
      <c r="J1933" s="54">
        <f>IF(D1933="","",IFERROR(INDEX(CatTipo,MATCH(D1933,CatNome,0)),"?"))</f>
        <v/>
      </c>
      <c r="K1933" s="54">
        <f>IF(D1933="","",IFERROR(INDEX(CatGrupo,MATCH(D1933,CatNome,0)),"?"))</f>
        <v/>
      </c>
      <c r="L1933" s="55">
        <f>IF(J1933="Entrada",N(I1933),IF(J1933="Saída",-N(I1933),0))</f>
        <v/>
      </c>
      <c r="M1933" s="54">
        <f>IF(B1933="",0,IF(H1933="Previsto",IF(Visao="Realizado + previsto",1,0),1))</f>
        <v/>
      </c>
      <c r="N1933" s="54">
        <f>IF(OR(B1933="",H1933&lt;&gt;"Previsto"),"",IF(B1933&lt;TODAY(),"Atrasado",IF(B1933&lt;=TODAY()+7,"Vence em 7 dias","A vencer")))</f>
        <v/>
      </c>
    </row>
    <row r="1934">
      <c r="B1934" s="51" t="n"/>
      <c r="C1934" s="52" t="n"/>
      <c r="D1934" s="52" t="n"/>
      <c r="E1934" s="52" t="n"/>
      <c r="F1934" s="52" t="n"/>
      <c r="G1934" s="52" t="n"/>
      <c r="H1934" s="52" t="n"/>
      <c r="I1934" s="53" t="n"/>
      <c r="J1934" s="54">
        <f>IF(D1934="","",IFERROR(INDEX(CatTipo,MATCH(D1934,CatNome,0)),"?"))</f>
        <v/>
      </c>
      <c r="K1934" s="54">
        <f>IF(D1934="","",IFERROR(INDEX(CatGrupo,MATCH(D1934,CatNome,0)),"?"))</f>
        <v/>
      </c>
      <c r="L1934" s="55">
        <f>IF(J1934="Entrada",N(I1934),IF(J1934="Saída",-N(I1934),0))</f>
        <v/>
      </c>
      <c r="M1934" s="54">
        <f>IF(B1934="",0,IF(H1934="Previsto",IF(Visao="Realizado + previsto",1,0),1))</f>
        <v/>
      </c>
      <c r="N1934" s="54">
        <f>IF(OR(B1934="",H1934&lt;&gt;"Previsto"),"",IF(B1934&lt;TODAY(),"Atrasado",IF(B1934&lt;=TODAY()+7,"Vence em 7 dias","A vencer")))</f>
        <v/>
      </c>
    </row>
    <row r="1935">
      <c r="B1935" s="51" t="n"/>
      <c r="C1935" s="52" t="n"/>
      <c r="D1935" s="52" t="n"/>
      <c r="E1935" s="52" t="n"/>
      <c r="F1935" s="52" t="n"/>
      <c r="G1935" s="52" t="n"/>
      <c r="H1935" s="52" t="n"/>
      <c r="I1935" s="53" t="n"/>
      <c r="J1935" s="54">
        <f>IF(D1935="","",IFERROR(INDEX(CatTipo,MATCH(D1935,CatNome,0)),"?"))</f>
        <v/>
      </c>
      <c r="K1935" s="54">
        <f>IF(D1935="","",IFERROR(INDEX(CatGrupo,MATCH(D1935,CatNome,0)),"?"))</f>
        <v/>
      </c>
      <c r="L1935" s="55">
        <f>IF(J1935="Entrada",N(I1935),IF(J1935="Saída",-N(I1935),0))</f>
        <v/>
      </c>
      <c r="M1935" s="54">
        <f>IF(B1935="",0,IF(H1935="Previsto",IF(Visao="Realizado + previsto",1,0),1))</f>
        <v/>
      </c>
      <c r="N1935" s="54">
        <f>IF(OR(B1935="",H1935&lt;&gt;"Previsto"),"",IF(B1935&lt;TODAY(),"Atrasado",IF(B1935&lt;=TODAY()+7,"Vence em 7 dias","A vencer")))</f>
        <v/>
      </c>
    </row>
    <row r="1936">
      <c r="B1936" s="51" t="n"/>
      <c r="C1936" s="52" t="n"/>
      <c r="D1936" s="52" t="n"/>
      <c r="E1936" s="52" t="n"/>
      <c r="F1936" s="52" t="n"/>
      <c r="G1936" s="52" t="n"/>
      <c r="H1936" s="52" t="n"/>
      <c r="I1936" s="53" t="n"/>
      <c r="J1936" s="54">
        <f>IF(D1936="","",IFERROR(INDEX(CatTipo,MATCH(D1936,CatNome,0)),"?"))</f>
        <v/>
      </c>
      <c r="K1936" s="54">
        <f>IF(D1936="","",IFERROR(INDEX(CatGrupo,MATCH(D1936,CatNome,0)),"?"))</f>
        <v/>
      </c>
      <c r="L1936" s="55">
        <f>IF(J1936="Entrada",N(I1936),IF(J1936="Saída",-N(I1936),0))</f>
        <v/>
      </c>
      <c r="M1936" s="54">
        <f>IF(B1936="",0,IF(H1936="Previsto",IF(Visao="Realizado + previsto",1,0),1))</f>
        <v/>
      </c>
      <c r="N1936" s="54">
        <f>IF(OR(B1936="",H1936&lt;&gt;"Previsto"),"",IF(B1936&lt;TODAY(),"Atrasado",IF(B1936&lt;=TODAY()+7,"Vence em 7 dias","A vencer")))</f>
        <v/>
      </c>
    </row>
    <row r="1937">
      <c r="B1937" s="51" t="n"/>
      <c r="C1937" s="52" t="n"/>
      <c r="D1937" s="52" t="n"/>
      <c r="E1937" s="52" t="n"/>
      <c r="F1937" s="52" t="n"/>
      <c r="G1937" s="52" t="n"/>
      <c r="H1937" s="52" t="n"/>
      <c r="I1937" s="53" t="n"/>
      <c r="J1937" s="54">
        <f>IF(D1937="","",IFERROR(INDEX(CatTipo,MATCH(D1937,CatNome,0)),"?"))</f>
        <v/>
      </c>
      <c r="K1937" s="54">
        <f>IF(D1937="","",IFERROR(INDEX(CatGrupo,MATCH(D1937,CatNome,0)),"?"))</f>
        <v/>
      </c>
      <c r="L1937" s="55">
        <f>IF(J1937="Entrada",N(I1937),IF(J1937="Saída",-N(I1937),0))</f>
        <v/>
      </c>
      <c r="M1937" s="54">
        <f>IF(B1937="",0,IF(H1937="Previsto",IF(Visao="Realizado + previsto",1,0),1))</f>
        <v/>
      </c>
      <c r="N1937" s="54">
        <f>IF(OR(B1937="",H1937&lt;&gt;"Previsto"),"",IF(B1937&lt;TODAY(),"Atrasado",IF(B1937&lt;=TODAY()+7,"Vence em 7 dias","A vencer")))</f>
        <v/>
      </c>
    </row>
    <row r="1938">
      <c r="B1938" s="51" t="n"/>
      <c r="C1938" s="52" t="n"/>
      <c r="D1938" s="52" t="n"/>
      <c r="E1938" s="52" t="n"/>
      <c r="F1938" s="52" t="n"/>
      <c r="G1938" s="52" t="n"/>
      <c r="H1938" s="52" t="n"/>
      <c r="I1938" s="53" t="n"/>
      <c r="J1938" s="54">
        <f>IF(D1938="","",IFERROR(INDEX(CatTipo,MATCH(D1938,CatNome,0)),"?"))</f>
        <v/>
      </c>
      <c r="K1938" s="54">
        <f>IF(D1938="","",IFERROR(INDEX(CatGrupo,MATCH(D1938,CatNome,0)),"?"))</f>
        <v/>
      </c>
      <c r="L1938" s="55">
        <f>IF(J1938="Entrada",N(I1938),IF(J1938="Saída",-N(I1938),0))</f>
        <v/>
      </c>
      <c r="M1938" s="54">
        <f>IF(B1938="",0,IF(H1938="Previsto",IF(Visao="Realizado + previsto",1,0),1))</f>
        <v/>
      </c>
      <c r="N1938" s="54">
        <f>IF(OR(B1938="",H1938&lt;&gt;"Previsto"),"",IF(B1938&lt;TODAY(),"Atrasado",IF(B1938&lt;=TODAY()+7,"Vence em 7 dias","A vencer")))</f>
        <v/>
      </c>
    </row>
    <row r="1939">
      <c r="B1939" s="51" t="n"/>
      <c r="C1939" s="52" t="n"/>
      <c r="D1939" s="52" t="n"/>
      <c r="E1939" s="52" t="n"/>
      <c r="F1939" s="52" t="n"/>
      <c r="G1939" s="52" t="n"/>
      <c r="H1939" s="52" t="n"/>
      <c r="I1939" s="53" t="n"/>
      <c r="J1939" s="54">
        <f>IF(D1939="","",IFERROR(INDEX(CatTipo,MATCH(D1939,CatNome,0)),"?"))</f>
        <v/>
      </c>
      <c r="K1939" s="54">
        <f>IF(D1939="","",IFERROR(INDEX(CatGrupo,MATCH(D1939,CatNome,0)),"?"))</f>
        <v/>
      </c>
      <c r="L1939" s="55">
        <f>IF(J1939="Entrada",N(I1939),IF(J1939="Saída",-N(I1939),0))</f>
        <v/>
      </c>
      <c r="M1939" s="54">
        <f>IF(B1939="",0,IF(H1939="Previsto",IF(Visao="Realizado + previsto",1,0),1))</f>
        <v/>
      </c>
      <c r="N1939" s="54">
        <f>IF(OR(B1939="",H1939&lt;&gt;"Previsto"),"",IF(B1939&lt;TODAY(),"Atrasado",IF(B1939&lt;=TODAY()+7,"Vence em 7 dias","A vencer")))</f>
        <v/>
      </c>
    </row>
    <row r="1940">
      <c r="B1940" s="51" t="n"/>
      <c r="C1940" s="52" t="n"/>
      <c r="D1940" s="52" t="n"/>
      <c r="E1940" s="52" t="n"/>
      <c r="F1940" s="52" t="n"/>
      <c r="G1940" s="52" t="n"/>
      <c r="H1940" s="52" t="n"/>
      <c r="I1940" s="53" t="n"/>
      <c r="J1940" s="54">
        <f>IF(D1940="","",IFERROR(INDEX(CatTipo,MATCH(D1940,CatNome,0)),"?"))</f>
        <v/>
      </c>
      <c r="K1940" s="54">
        <f>IF(D1940="","",IFERROR(INDEX(CatGrupo,MATCH(D1940,CatNome,0)),"?"))</f>
        <v/>
      </c>
      <c r="L1940" s="55">
        <f>IF(J1940="Entrada",N(I1940),IF(J1940="Saída",-N(I1940),0))</f>
        <v/>
      </c>
      <c r="M1940" s="54">
        <f>IF(B1940="",0,IF(H1940="Previsto",IF(Visao="Realizado + previsto",1,0),1))</f>
        <v/>
      </c>
      <c r="N1940" s="54">
        <f>IF(OR(B1940="",H1940&lt;&gt;"Previsto"),"",IF(B1940&lt;TODAY(),"Atrasado",IF(B1940&lt;=TODAY()+7,"Vence em 7 dias","A vencer")))</f>
        <v/>
      </c>
    </row>
    <row r="1941">
      <c r="B1941" s="51" t="n"/>
      <c r="C1941" s="52" t="n"/>
      <c r="D1941" s="52" t="n"/>
      <c r="E1941" s="52" t="n"/>
      <c r="F1941" s="52" t="n"/>
      <c r="G1941" s="52" t="n"/>
      <c r="H1941" s="52" t="n"/>
      <c r="I1941" s="53" t="n"/>
      <c r="J1941" s="54">
        <f>IF(D1941="","",IFERROR(INDEX(CatTipo,MATCH(D1941,CatNome,0)),"?"))</f>
        <v/>
      </c>
      <c r="K1941" s="54">
        <f>IF(D1941="","",IFERROR(INDEX(CatGrupo,MATCH(D1941,CatNome,0)),"?"))</f>
        <v/>
      </c>
      <c r="L1941" s="55">
        <f>IF(J1941="Entrada",N(I1941),IF(J1941="Saída",-N(I1941),0))</f>
        <v/>
      </c>
      <c r="M1941" s="54">
        <f>IF(B1941="",0,IF(H1941="Previsto",IF(Visao="Realizado + previsto",1,0),1))</f>
        <v/>
      </c>
      <c r="N1941" s="54">
        <f>IF(OR(B1941="",H1941&lt;&gt;"Previsto"),"",IF(B1941&lt;TODAY(),"Atrasado",IF(B1941&lt;=TODAY()+7,"Vence em 7 dias","A vencer")))</f>
        <v/>
      </c>
    </row>
    <row r="1942">
      <c r="B1942" s="51" t="n"/>
      <c r="C1942" s="52" t="n"/>
      <c r="D1942" s="52" t="n"/>
      <c r="E1942" s="52" t="n"/>
      <c r="F1942" s="52" t="n"/>
      <c r="G1942" s="52" t="n"/>
      <c r="H1942" s="52" t="n"/>
      <c r="I1942" s="53" t="n"/>
      <c r="J1942" s="54">
        <f>IF(D1942="","",IFERROR(INDEX(CatTipo,MATCH(D1942,CatNome,0)),"?"))</f>
        <v/>
      </c>
      <c r="K1942" s="54">
        <f>IF(D1942="","",IFERROR(INDEX(CatGrupo,MATCH(D1942,CatNome,0)),"?"))</f>
        <v/>
      </c>
      <c r="L1942" s="55">
        <f>IF(J1942="Entrada",N(I1942),IF(J1942="Saída",-N(I1942),0))</f>
        <v/>
      </c>
      <c r="M1942" s="54">
        <f>IF(B1942="",0,IF(H1942="Previsto",IF(Visao="Realizado + previsto",1,0),1))</f>
        <v/>
      </c>
      <c r="N1942" s="54">
        <f>IF(OR(B1942="",H1942&lt;&gt;"Previsto"),"",IF(B1942&lt;TODAY(),"Atrasado",IF(B1942&lt;=TODAY()+7,"Vence em 7 dias","A vencer")))</f>
        <v/>
      </c>
    </row>
    <row r="1943">
      <c r="B1943" s="51" t="n"/>
      <c r="C1943" s="52" t="n"/>
      <c r="D1943" s="52" t="n"/>
      <c r="E1943" s="52" t="n"/>
      <c r="F1943" s="52" t="n"/>
      <c r="G1943" s="52" t="n"/>
      <c r="H1943" s="52" t="n"/>
      <c r="I1943" s="53" t="n"/>
      <c r="J1943" s="54">
        <f>IF(D1943="","",IFERROR(INDEX(CatTipo,MATCH(D1943,CatNome,0)),"?"))</f>
        <v/>
      </c>
      <c r="K1943" s="54">
        <f>IF(D1943="","",IFERROR(INDEX(CatGrupo,MATCH(D1943,CatNome,0)),"?"))</f>
        <v/>
      </c>
      <c r="L1943" s="55">
        <f>IF(J1943="Entrada",N(I1943),IF(J1943="Saída",-N(I1943),0))</f>
        <v/>
      </c>
      <c r="M1943" s="54">
        <f>IF(B1943="",0,IF(H1943="Previsto",IF(Visao="Realizado + previsto",1,0),1))</f>
        <v/>
      </c>
      <c r="N1943" s="54">
        <f>IF(OR(B1943="",H1943&lt;&gt;"Previsto"),"",IF(B1943&lt;TODAY(),"Atrasado",IF(B1943&lt;=TODAY()+7,"Vence em 7 dias","A vencer")))</f>
        <v/>
      </c>
    </row>
    <row r="1944">
      <c r="B1944" s="51" t="n"/>
      <c r="C1944" s="52" t="n"/>
      <c r="D1944" s="52" t="n"/>
      <c r="E1944" s="52" t="n"/>
      <c r="F1944" s="52" t="n"/>
      <c r="G1944" s="52" t="n"/>
      <c r="H1944" s="52" t="n"/>
      <c r="I1944" s="53" t="n"/>
      <c r="J1944" s="54">
        <f>IF(D1944="","",IFERROR(INDEX(CatTipo,MATCH(D1944,CatNome,0)),"?"))</f>
        <v/>
      </c>
      <c r="K1944" s="54">
        <f>IF(D1944="","",IFERROR(INDEX(CatGrupo,MATCH(D1944,CatNome,0)),"?"))</f>
        <v/>
      </c>
      <c r="L1944" s="55">
        <f>IF(J1944="Entrada",N(I1944),IF(J1944="Saída",-N(I1944),0))</f>
        <v/>
      </c>
      <c r="M1944" s="54">
        <f>IF(B1944="",0,IF(H1944="Previsto",IF(Visao="Realizado + previsto",1,0),1))</f>
        <v/>
      </c>
      <c r="N1944" s="54">
        <f>IF(OR(B1944="",H1944&lt;&gt;"Previsto"),"",IF(B1944&lt;TODAY(),"Atrasado",IF(B1944&lt;=TODAY()+7,"Vence em 7 dias","A vencer")))</f>
        <v/>
      </c>
    </row>
    <row r="1945">
      <c r="B1945" s="51" t="n"/>
      <c r="C1945" s="52" t="n"/>
      <c r="D1945" s="52" t="n"/>
      <c r="E1945" s="52" t="n"/>
      <c r="F1945" s="52" t="n"/>
      <c r="G1945" s="52" t="n"/>
      <c r="H1945" s="52" t="n"/>
      <c r="I1945" s="53" t="n"/>
      <c r="J1945" s="54">
        <f>IF(D1945="","",IFERROR(INDEX(CatTipo,MATCH(D1945,CatNome,0)),"?"))</f>
        <v/>
      </c>
      <c r="K1945" s="54">
        <f>IF(D1945="","",IFERROR(INDEX(CatGrupo,MATCH(D1945,CatNome,0)),"?"))</f>
        <v/>
      </c>
      <c r="L1945" s="55">
        <f>IF(J1945="Entrada",N(I1945),IF(J1945="Saída",-N(I1945),0))</f>
        <v/>
      </c>
      <c r="M1945" s="54">
        <f>IF(B1945="",0,IF(H1945="Previsto",IF(Visao="Realizado + previsto",1,0),1))</f>
        <v/>
      </c>
      <c r="N1945" s="54">
        <f>IF(OR(B1945="",H1945&lt;&gt;"Previsto"),"",IF(B1945&lt;TODAY(),"Atrasado",IF(B1945&lt;=TODAY()+7,"Vence em 7 dias","A vencer")))</f>
        <v/>
      </c>
    </row>
    <row r="1946">
      <c r="B1946" s="51" t="n"/>
      <c r="C1946" s="52" t="n"/>
      <c r="D1946" s="52" t="n"/>
      <c r="E1946" s="52" t="n"/>
      <c r="F1946" s="52" t="n"/>
      <c r="G1946" s="52" t="n"/>
      <c r="H1946" s="52" t="n"/>
      <c r="I1946" s="53" t="n"/>
      <c r="J1946" s="54">
        <f>IF(D1946="","",IFERROR(INDEX(CatTipo,MATCH(D1946,CatNome,0)),"?"))</f>
        <v/>
      </c>
      <c r="K1946" s="54">
        <f>IF(D1946="","",IFERROR(INDEX(CatGrupo,MATCH(D1946,CatNome,0)),"?"))</f>
        <v/>
      </c>
      <c r="L1946" s="55">
        <f>IF(J1946="Entrada",N(I1946),IF(J1946="Saída",-N(I1946),0))</f>
        <v/>
      </c>
      <c r="M1946" s="54">
        <f>IF(B1946="",0,IF(H1946="Previsto",IF(Visao="Realizado + previsto",1,0),1))</f>
        <v/>
      </c>
      <c r="N1946" s="54">
        <f>IF(OR(B1946="",H1946&lt;&gt;"Previsto"),"",IF(B1946&lt;TODAY(),"Atrasado",IF(B1946&lt;=TODAY()+7,"Vence em 7 dias","A vencer")))</f>
        <v/>
      </c>
    </row>
    <row r="1947">
      <c r="B1947" s="51" t="n"/>
      <c r="C1947" s="52" t="n"/>
      <c r="D1947" s="52" t="n"/>
      <c r="E1947" s="52" t="n"/>
      <c r="F1947" s="52" t="n"/>
      <c r="G1947" s="52" t="n"/>
      <c r="H1947" s="52" t="n"/>
      <c r="I1947" s="53" t="n"/>
      <c r="J1947" s="54">
        <f>IF(D1947="","",IFERROR(INDEX(CatTipo,MATCH(D1947,CatNome,0)),"?"))</f>
        <v/>
      </c>
      <c r="K1947" s="54">
        <f>IF(D1947="","",IFERROR(INDEX(CatGrupo,MATCH(D1947,CatNome,0)),"?"))</f>
        <v/>
      </c>
      <c r="L1947" s="55">
        <f>IF(J1947="Entrada",N(I1947),IF(J1947="Saída",-N(I1947),0))</f>
        <v/>
      </c>
      <c r="M1947" s="54">
        <f>IF(B1947="",0,IF(H1947="Previsto",IF(Visao="Realizado + previsto",1,0),1))</f>
        <v/>
      </c>
      <c r="N1947" s="54">
        <f>IF(OR(B1947="",H1947&lt;&gt;"Previsto"),"",IF(B1947&lt;TODAY(),"Atrasado",IF(B1947&lt;=TODAY()+7,"Vence em 7 dias","A vencer")))</f>
        <v/>
      </c>
    </row>
    <row r="1948">
      <c r="B1948" s="51" t="n"/>
      <c r="C1948" s="52" t="n"/>
      <c r="D1948" s="52" t="n"/>
      <c r="E1948" s="52" t="n"/>
      <c r="F1948" s="52" t="n"/>
      <c r="G1948" s="52" t="n"/>
      <c r="H1948" s="52" t="n"/>
      <c r="I1948" s="53" t="n"/>
      <c r="J1948" s="54">
        <f>IF(D1948="","",IFERROR(INDEX(CatTipo,MATCH(D1948,CatNome,0)),"?"))</f>
        <v/>
      </c>
      <c r="K1948" s="54">
        <f>IF(D1948="","",IFERROR(INDEX(CatGrupo,MATCH(D1948,CatNome,0)),"?"))</f>
        <v/>
      </c>
      <c r="L1948" s="55">
        <f>IF(J1948="Entrada",N(I1948),IF(J1948="Saída",-N(I1948),0))</f>
        <v/>
      </c>
      <c r="M1948" s="54">
        <f>IF(B1948="",0,IF(H1948="Previsto",IF(Visao="Realizado + previsto",1,0),1))</f>
        <v/>
      </c>
      <c r="N1948" s="54">
        <f>IF(OR(B1948="",H1948&lt;&gt;"Previsto"),"",IF(B1948&lt;TODAY(),"Atrasado",IF(B1948&lt;=TODAY()+7,"Vence em 7 dias","A vencer")))</f>
        <v/>
      </c>
    </row>
    <row r="1949">
      <c r="B1949" s="51" t="n"/>
      <c r="C1949" s="52" t="n"/>
      <c r="D1949" s="52" t="n"/>
      <c r="E1949" s="52" t="n"/>
      <c r="F1949" s="52" t="n"/>
      <c r="G1949" s="52" t="n"/>
      <c r="H1949" s="52" t="n"/>
      <c r="I1949" s="53" t="n"/>
      <c r="J1949" s="54">
        <f>IF(D1949="","",IFERROR(INDEX(CatTipo,MATCH(D1949,CatNome,0)),"?"))</f>
        <v/>
      </c>
      <c r="K1949" s="54">
        <f>IF(D1949="","",IFERROR(INDEX(CatGrupo,MATCH(D1949,CatNome,0)),"?"))</f>
        <v/>
      </c>
      <c r="L1949" s="55">
        <f>IF(J1949="Entrada",N(I1949),IF(J1949="Saída",-N(I1949),0))</f>
        <v/>
      </c>
      <c r="M1949" s="54">
        <f>IF(B1949="",0,IF(H1949="Previsto",IF(Visao="Realizado + previsto",1,0),1))</f>
        <v/>
      </c>
      <c r="N1949" s="54">
        <f>IF(OR(B1949="",H1949&lt;&gt;"Previsto"),"",IF(B1949&lt;TODAY(),"Atrasado",IF(B1949&lt;=TODAY()+7,"Vence em 7 dias","A vencer")))</f>
        <v/>
      </c>
    </row>
    <row r="1950">
      <c r="B1950" s="51" t="n"/>
      <c r="C1950" s="52" t="n"/>
      <c r="D1950" s="52" t="n"/>
      <c r="E1950" s="52" t="n"/>
      <c r="F1950" s="52" t="n"/>
      <c r="G1950" s="52" t="n"/>
      <c r="H1950" s="52" t="n"/>
      <c r="I1950" s="53" t="n"/>
      <c r="J1950" s="54">
        <f>IF(D1950="","",IFERROR(INDEX(CatTipo,MATCH(D1950,CatNome,0)),"?"))</f>
        <v/>
      </c>
      <c r="K1950" s="54">
        <f>IF(D1950="","",IFERROR(INDEX(CatGrupo,MATCH(D1950,CatNome,0)),"?"))</f>
        <v/>
      </c>
      <c r="L1950" s="55">
        <f>IF(J1950="Entrada",N(I1950),IF(J1950="Saída",-N(I1950),0))</f>
        <v/>
      </c>
      <c r="M1950" s="54">
        <f>IF(B1950="",0,IF(H1950="Previsto",IF(Visao="Realizado + previsto",1,0),1))</f>
        <v/>
      </c>
      <c r="N1950" s="54">
        <f>IF(OR(B1950="",H1950&lt;&gt;"Previsto"),"",IF(B1950&lt;TODAY(),"Atrasado",IF(B1950&lt;=TODAY()+7,"Vence em 7 dias","A vencer")))</f>
        <v/>
      </c>
    </row>
    <row r="1951">
      <c r="B1951" s="51" t="n"/>
      <c r="C1951" s="52" t="n"/>
      <c r="D1951" s="52" t="n"/>
      <c r="E1951" s="52" t="n"/>
      <c r="F1951" s="52" t="n"/>
      <c r="G1951" s="52" t="n"/>
      <c r="H1951" s="52" t="n"/>
      <c r="I1951" s="53" t="n"/>
      <c r="J1951" s="54">
        <f>IF(D1951="","",IFERROR(INDEX(CatTipo,MATCH(D1951,CatNome,0)),"?"))</f>
        <v/>
      </c>
      <c r="K1951" s="54">
        <f>IF(D1951="","",IFERROR(INDEX(CatGrupo,MATCH(D1951,CatNome,0)),"?"))</f>
        <v/>
      </c>
      <c r="L1951" s="55">
        <f>IF(J1951="Entrada",N(I1951),IF(J1951="Saída",-N(I1951),0))</f>
        <v/>
      </c>
      <c r="M1951" s="54">
        <f>IF(B1951="",0,IF(H1951="Previsto",IF(Visao="Realizado + previsto",1,0),1))</f>
        <v/>
      </c>
      <c r="N1951" s="54">
        <f>IF(OR(B1951="",H1951&lt;&gt;"Previsto"),"",IF(B1951&lt;TODAY(),"Atrasado",IF(B1951&lt;=TODAY()+7,"Vence em 7 dias","A vencer")))</f>
        <v/>
      </c>
    </row>
    <row r="1952">
      <c r="B1952" s="51" t="n"/>
      <c r="C1952" s="52" t="n"/>
      <c r="D1952" s="52" t="n"/>
      <c r="E1952" s="52" t="n"/>
      <c r="F1952" s="52" t="n"/>
      <c r="G1952" s="52" t="n"/>
      <c r="H1952" s="52" t="n"/>
      <c r="I1952" s="53" t="n"/>
      <c r="J1952" s="54">
        <f>IF(D1952="","",IFERROR(INDEX(CatTipo,MATCH(D1952,CatNome,0)),"?"))</f>
        <v/>
      </c>
      <c r="K1952" s="54">
        <f>IF(D1952="","",IFERROR(INDEX(CatGrupo,MATCH(D1952,CatNome,0)),"?"))</f>
        <v/>
      </c>
      <c r="L1952" s="55">
        <f>IF(J1952="Entrada",N(I1952),IF(J1952="Saída",-N(I1952),0))</f>
        <v/>
      </c>
      <c r="M1952" s="54">
        <f>IF(B1952="",0,IF(H1952="Previsto",IF(Visao="Realizado + previsto",1,0),1))</f>
        <v/>
      </c>
      <c r="N1952" s="54">
        <f>IF(OR(B1952="",H1952&lt;&gt;"Previsto"),"",IF(B1952&lt;TODAY(),"Atrasado",IF(B1952&lt;=TODAY()+7,"Vence em 7 dias","A vencer")))</f>
        <v/>
      </c>
    </row>
    <row r="1953">
      <c r="B1953" s="51" t="n"/>
      <c r="C1953" s="52" t="n"/>
      <c r="D1953" s="52" t="n"/>
      <c r="E1953" s="52" t="n"/>
      <c r="F1953" s="52" t="n"/>
      <c r="G1953" s="52" t="n"/>
      <c r="H1953" s="52" t="n"/>
      <c r="I1953" s="53" t="n"/>
      <c r="J1953" s="54">
        <f>IF(D1953="","",IFERROR(INDEX(CatTipo,MATCH(D1953,CatNome,0)),"?"))</f>
        <v/>
      </c>
      <c r="K1953" s="54">
        <f>IF(D1953="","",IFERROR(INDEX(CatGrupo,MATCH(D1953,CatNome,0)),"?"))</f>
        <v/>
      </c>
      <c r="L1953" s="55">
        <f>IF(J1953="Entrada",N(I1953),IF(J1953="Saída",-N(I1953),0))</f>
        <v/>
      </c>
      <c r="M1953" s="54">
        <f>IF(B1953="",0,IF(H1953="Previsto",IF(Visao="Realizado + previsto",1,0),1))</f>
        <v/>
      </c>
      <c r="N1953" s="54">
        <f>IF(OR(B1953="",H1953&lt;&gt;"Previsto"),"",IF(B1953&lt;TODAY(),"Atrasado",IF(B1953&lt;=TODAY()+7,"Vence em 7 dias","A vencer")))</f>
        <v/>
      </c>
    </row>
    <row r="1954">
      <c r="B1954" s="51" t="n"/>
      <c r="C1954" s="52" t="n"/>
      <c r="D1954" s="52" t="n"/>
      <c r="E1954" s="52" t="n"/>
      <c r="F1954" s="52" t="n"/>
      <c r="G1954" s="52" t="n"/>
      <c r="H1954" s="52" t="n"/>
      <c r="I1954" s="53" t="n"/>
      <c r="J1954" s="54">
        <f>IF(D1954="","",IFERROR(INDEX(CatTipo,MATCH(D1954,CatNome,0)),"?"))</f>
        <v/>
      </c>
      <c r="K1954" s="54">
        <f>IF(D1954="","",IFERROR(INDEX(CatGrupo,MATCH(D1954,CatNome,0)),"?"))</f>
        <v/>
      </c>
      <c r="L1954" s="55">
        <f>IF(J1954="Entrada",N(I1954),IF(J1954="Saída",-N(I1954),0))</f>
        <v/>
      </c>
      <c r="M1954" s="54">
        <f>IF(B1954="",0,IF(H1954="Previsto",IF(Visao="Realizado + previsto",1,0),1))</f>
        <v/>
      </c>
      <c r="N1954" s="54">
        <f>IF(OR(B1954="",H1954&lt;&gt;"Previsto"),"",IF(B1954&lt;TODAY(),"Atrasado",IF(B1954&lt;=TODAY()+7,"Vence em 7 dias","A vencer")))</f>
        <v/>
      </c>
    </row>
    <row r="1955">
      <c r="B1955" s="51" t="n"/>
      <c r="C1955" s="52" t="n"/>
      <c r="D1955" s="52" t="n"/>
      <c r="E1955" s="52" t="n"/>
      <c r="F1955" s="52" t="n"/>
      <c r="G1955" s="52" t="n"/>
      <c r="H1955" s="52" t="n"/>
      <c r="I1955" s="53" t="n"/>
      <c r="J1955" s="54">
        <f>IF(D1955="","",IFERROR(INDEX(CatTipo,MATCH(D1955,CatNome,0)),"?"))</f>
        <v/>
      </c>
      <c r="K1955" s="54">
        <f>IF(D1955="","",IFERROR(INDEX(CatGrupo,MATCH(D1955,CatNome,0)),"?"))</f>
        <v/>
      </c>
      <c r="L1955" s="55">
        <f>IF(J1955="Entrada",N(I1955),IF(J1955="Saída",-N(I1955),0))</f>
        <v/>
      </c>
      <c r="M1955" s="54">
        <f>IF(B1955="",0,IF(H1955="Previsto",IF(Visao="Realizado + previsto",1,0),1))</f>
        <v/>
      </c>
      <c r="N1955" s="54">
        <f>IF(OR(B1955="",H1955&lt;&gt;"Previsto"),"",IF(B1955&lt;TODAY(),"Atrasado",IF(B1955&lt;=TODAY()+7,"Vence em 7 dias","A vencer")))</f>
        <v/>
      </c>
    </row>
    <row r="1956">
      <c r="B1956" s="51" t="n"/>
      <c r="C1956" s="52" t="n"/>
      <c r="D1956" s="52" t="n"/>
      <c r="E1956" s="52" t="n"/>
      <c r="F1956" s="52" t="n"/>
      <c r="G1956" s="52" t="n"/>
      <c r="H1956" s="52" t="n"/>
      <c r="I1956" s="53" t="n"/>
      <c r="J1956" s="54">
        <f>IF(D1956="","",IFERROR(INDEX(CatTipo,MATCH(D1956,CatNome,0)),"?"))</f>
        <v/>
      </c>
      <c r="K1956" s="54">
        <f>IF(D1956="","",IFERROR(INDEX(CatGrupo,MATCH(D1956,CatNome,0)),"?"))</f>
        <v/>
      </c>
      <c r="L1956" s="55">
        <f>IF(J1956="Entrada",N(I1956),IF(J1956="Saída",-N(I1956),0))</f>
        <v/>
      </c>
      <c r="M1956" s="54">
        <f>IF(B1956="",0,IF(H1956="Previsto",IF(Visao="Realizado + previsto",1,0),1))</f>
        <v/>
      </c>
      <c r="N1956" s="54">
        <f>IF(OR(B1956="",H1956&lt;&gt;"Previsto"),"",IF(B1956&lt;TODAY(),"Atrasado",IF(B1956&lt;=TODAY()+7,"Vence em 7 dias","A vencer")))</f>
        <v/>
      </c>
    </row>
    <row r="1957">
      <c r="B1957" s="51" t="n"/>
      <c r="C1957" s="52" t="n"/>
      <c r="D1957" s="52" t="n"/>
      <c r="E1957" s="52" t="n"/>
      <c r="F1957" s="52" t="n"/>
      <c r="G1957" s="52" t="n"/>
      <c r="H1957" s="52" t="n"/>
      <c r="I1957" s="53" t="n"/>
      <c r="J1957" s="54">
        <f>IF(D1957="","",IFERROR(INDEX(CatTipo,MATCH(D1957,CatNome,0)),"?"))</f>
        <v/>
      </c>
      <c r="K1957" s="54">
        <f>IF(D1957="","",IFERROR(INDEX(CatGrupo,MATCH(D1957,CatNome,0)),"?"))</f>
        <v/>
      </c>
      <c r="L1957" s="55">
        <f>IF(J1957="Entrada",N(I1957),IF(J1957="Saída",-N(I1957),0))</f>
        <v/>
      </c>
      <c r="M1957" s="54">
        <f>IF(B1957="",0,IF(H1957="Previsto",IF(Visao="Realizado + previsto",1,0),1))</f>
        <v/>
      </c>
      <c r="N1957" s="54">
        <f>IF(OR(B1957="",H1957&lt;&gt;"Previsto"),"",IF(B1957&lt;TODAY(),"Atrasado",IF(B1957&lt;=TODAY()+7,"Vence em 7 dias","A vencer")))</f>
        <v/>
      </c>
    </row>
    <row r="1958">
      <c r="B1958" s="51" t="n"/>
      <c r="C1958" s="52" t="n"/>
      <c r="D1958" s="52" t="n"/>
      <c r="E1958" s="52" t="n"/>
      <c r="F1958" s="52" t="n"/>
      <c r="G1958" s="52" t="n"/>
      <c r="H1958" s="52" t="n"/>
      <c r="I1958" s="53" t="n"/>
      <c r="J1958" s="54">
        <f>IF(D1958="","",IFERROR(INDEX(CatTipo,MATCH(D1958,CatNome,0)),"?"))</f>
        <v/>
      </c>
      <c r="K1958" s="54">
        <f>IF(D1958="","",IFERROR(INDEX(CatGrupo,MATCH(D1958,CatNome,0)),"?"))</f>
        <v/>
      </c>
      <c r="L1958" s="55">
        <f>IF(J1958="Entrada",N(I1958),IF(J1958="Saída",-N(I1958),0))</f>
        <v/>
      </c>
      <c r="M1958" s="54">
        <f>IF(B1958="",0,IF(H1958="Previsto",IF(Visao="Realizado + previsto",1,0),1))</f>
        <v/>
      </c>
      <c r="N1958" s="54">
        <f>IF(OR(B1958="",H1958&lt;&gt;"Previsto"),"",IF(B1958&lt;TODAY(),"Atrasado",IF(B1958&lt;=TODAY()+7,"Vence em 7 dias","A vencer")))</f>
        <v/>
      </c>
    </row>
    <row r="1959">
      <c r="B1959" s="51" t="n"/>
      <c r="C1959" s="52" t="n"/>
      <c r="D1959" s="52" t="n"/>
      <c r="E1959" s="52" t="n"/>
      <c r="F1959" s="52" t="n"/>
      <c r="G1959" s="52" t="n"/>
      <c r="H1959" s="52" t="n"/>
      <c r="I1959" s="53" t="n"/>
      <c r="J1959" s="54">
        <f>IF(D1959="","",IFERROR(INDEX(CatTipo,MATCH(D1959,CatNome,0)),"?"))</f>
        <v/>
      </c>
      <c r="K1959" s="54">
        <f>IF(D1959="","",IFERROR(INDEX(CatGrupo,MATCH(D1959,CatNome,0)),"?"))</f>
        <v/>
      </c>
      <c r="L1959" s="55">
        <f>IF(J1959="Entrada",N(I1959),IF(J1959="Saída",-N(I1959),0))</f>
        <v/>
      </c>
      <c r="M1959" s="54">
        <f>IF(B1959="",0,IF(H1959="Previsto",IF(Visao="Realizado + previsto",1,0),1))</f>
        <v/>
      </c>
      <c r="N1959" s="54">
        <f>IF(OR(B1959="",H1959&lt;&gt;"Previsto"),"",IF(B1959&lt;TODAY(),"Atrasado",IF(B1959&lt;=TODAY()+7,"Vence em 7 dias","A vencer")))</f>
        <v/>
      </c>
    </row>
    <row r="1960">
      <c r="B1960" s="51" t="n"/>
      <c r="C1960" s="52" t="n"/>
      <c r="D1960" s="52" t="n"/>
      <c r="E1960" s="52" t="n"/>
      <c r="F1960" s="52" t="n"/>
      <c r="G1960" s="52" t="n"/>
      <c r="H1960" s="52" t="n"/>
      <c r="I1960" s="53" t="n"/>
      <c r="J1960" s="54">
        <f>IF(D1960="","",IFERROR(INDEX(CatTipo,MATCH(D1960,CatNome,0)),"?"))</f>
        <v/>
      </c>
      <c r="K1960" s="54">
        <f>IF(D1960="","",IFERROR(INDEX(CatGrupo,MATCH(D1960,CatNome,0)),"?"))</f>
        <v/>
      </c>
      <c r="L1960" s="55">
        <f>IF(J1960="Entrada",N(I1960),IF(J1960="Saída",-N(I1960),0))</f>
        <v/>
      </c>
      <c r="M1960" s="54">
        <f>IF(B1960="",0,IF(H1960="Previsto",IF(Visao="Realizado + previsto",1,0),1))</f>
        <v/>
      </c>
      <c r="N1960" s="54">
        <f>IF(OR(B1960="",H1960&lt;&gt;"Previsto"),"",IF(B1960&lt;TODAY(),"Atrasado",IF(B1960&lt;=TODAY()+7,"Vence em 7 dias","A vencer")))</f>
        <v/>
      </c>
    </row>
    <row r="1961">
      <c r="B1961" s="51" t="n"/>
      <c r="C1961" s="52" t="n"/>
      <c r="D1961" s="52" t="n"/>
      <c r="E1961" s="52" t="n"/>
      <c r="F1961" s="52" t="n"/>
      <c r="G1961" s="52" t="n"/>
      <c r="H1961" s="52" t="n"/>
      <c r="I1961" s="53" t="n"/>
      <c r="J1961" s="54">
        <f>IF(D1961="","",IFERROR(INDEX(CatTipo,MATCH(D1961,CatNome,0)),"?"))</f>
        <v/>
      </c>
      <c r="K1961" s="54">
        <f>IF(D1961="","",IFERROR(INDEX(CatGrupo,MATCH(D1961,CatNome,0)),"?"))</f>
        <v/>
      </c>
      <c r="L1961" s="55">
        <f>IF(J1961="Entrada",N(I1961),IF(J1961="Saída",-N(I1961),0))</f>
        <v/>
      </c>
      <c r="M1961" s="54">
        <f>IF(B1961="",0,IF(H1961="Previsto",IF(Visao="Realizado + previsto",1,0),1))</f>
        <v/>
      </c>
      <c r="N1961" s="54">
        <f>IF(OR(B1961="",H1961&lt;&gt;"Previsto"),"",IF(B1961&lt;TODAY(),"Atrasado",IF(B1961&lt;=TODAY()+7,"Vence em 7 dias","A vencer")))</f>
        <v/>
      </c>
    </row>
    <row r="1962">
      <c r="B1962" s="51" t="n"/>
      <c r="C1962" s="52" t="n"/>
      <c r="D1962" s="52" t="n"/>
      <c r="E1962" s="52" t="n"/>
      <c r="F1962" s="52" t="n"/>
      <c r="G1962" s="52" t="n"/>
      <c r="H1962" s="52" t="n"/>
      <c r="I1962" s="53" t="n"/>
      <c r="J1962" s="54">
        <f>IF(D1962="","",IFERROR(INDEX(CatTipo,MATCH(D1962,CatNome,0)),"?"))</f>
        <v/>
      </c>
      <c r="K1962" s="54">
        <f>IF(D1962="","",IFERROR(INDEX(CatGrupo,MATCH(D1962,CatNome,0)),"?"))</f>
        <v/>
      </c>
      <c r="L1962" s="55">
        <f>IF(J1962="Entrada",N(I1962),IF(J1962="Saída",-N(I1962),0))</f>
        <v/>
      </c>
      <c r="M1962" s="54">
        <f>IF(B1962="",0,IF(H1962="Previsto",IF(Visao="Realizado + previsto",1,0),1))</f>
        <v/>
      </c>
      <c r="N1962" s="54">
        <f>IF(OR(B1962="",H1962&lt;&gt;"Previsto"),"",IF(B1962&lt;TODAY(),"Atrasado",IF(B1962&lt;=TODAY()+7,"Vence em 7 dias","A vencer")))</f>
        <v/>
      </c>
    </row>
    <row r="1963">
      <c r="B1963" s="51" t="n"/>
      <c r="C1963" s="52" t="n"/>
      <c r="D1963" s="52" t="n"/>
      <c r="E1963" s="52" t="n"/>
      <c r="F1963" s="52" t="n"/>
      <c r="G1963" s="52" t="n"/>
      <c r="H1963" s="52" t="n"/>
      <c r="I1963" s="53" t="n"/>
      <c r="J1963" s="54">
        <f>IF(D1963="","",IFERROR(INDEX(CatTipo,MATCH(D1963,CatNome,0)),"?"))</f>
        <v/>
      </c>
      <c r="K1963" s="54">
        <f>IF(D1963="","",IFERROR(INDEX(CatGrupo,MATCH(D1963,CatNome,0)),"?"))</f>
        <v/>
      </c>
      <c r="L1963" s="55">
        <f>IF(J1963="Entrada",N(I1963),IF(J1963="Saída",-N(I1963),0))</f>
        <v/>
      </c>
      <c r="M1963" s="54">
        <f>IF(B1963="",0,IF(H1963="Previsto",IF(Visao="Realizado + previsto",1,0),1))</f>
        <v/>
      </c>
      <c r="N1963" s="54">
        <f>IF(OR(B1963="",H1963&lt;&gt;"Previsto"),"",IF(B1963&lt;TODAY(),"Atrasado",IF(B1963&lt;=TODAY()+7,"Vence em 7 dias","A vencer")))</f>
        <v/>
      </c>
    </row>
    <row r="1964">
      <c r="B1964" s="51" t="n"/>
      <c r="C1964" s="52" t="n"/>
      <c r="D1964" s="52" t="n"/>
      <c r="E1964" s="52" t="n"/>
      <c r="F1964" s="52" t="n"/>
      <c r="G1964" s="52" t="n"/>
      <c r="H1964" s="52" t="n"/>
      <c r="I1964" s="53" t="n"/>
      <c r="J1964" s="54">
        <f>IF(D1964="","",IFERROR(INDEX(CatTipo,MATCH(D1964,CatNome,0)),"?"))</f>
        <v/>
      </c>
      <c r="K1964" s="54">
        <f>IF(D1964="","",IFERROR(INDEX(CatGrupo,MATCH(D1964,CatNome,0)),"?"))</f>
        <v/>
      </c>
      <c r="L1964" s="55">
        <f>IF(J1964="Entrada",N(I1964),IF(J1964="Saída",-N(I1964),0))</f>
        <v/>
      </c>
      <c r="M1964" s="54">
        <f>IF(B1964="",0,IF(H1964="Previsto",IF(Visao="Realizado + previsto",1,0),1))</f>
        <v/>
      </c>
      <c r="N1964" s="54">
        <f>IF(OR(B1964="",H1964&lt;&gt;"Previsto"),"",IF(B1964&lt;TODAY(),"Atrasado",IF(B1964&lt;=TODAY()+7,"Vence em 7 dias","A vencer")))</f>
        <v/>
      </c>
    </row>
    <row r="1965">
      <c r="B1965" s="51" t="n"/>
      <c r="C1965" s="52" t="n"/>
      <c r="D1965" s="52" t="n"/>
      <c r="E1965" s="52" t="n"/>
      <c r="F1965" s="52" t="n"/>
      <c r="G1965" s="52" t="n"/>
      <c r="H1965" s="52" t="n"/>
      <c r="I1965" s="53" t="n"/>
      <c r="J1965" s="54">
        <f>IF(D1965="","",IFERROR(INDEX(CatTipo,MATCH(D1965,CatNome,0)),"?"))</f>
        <v/>
      </c>
      <c r="K1965" s="54">
        <f>IF(D1965="","",IFERROR(INDEX(CatGrupo,MATCH(D1965,CatNome,0)),"?"))</f>
        <v/>
      </c>
      <c r="L1965" s="55">
        <f>IF(J1965="Entrada",N(I1965),IF(J1965="Saída",-N(I1965),0))</f>
        <v/>
      </c>
      <c r="M1965" s="54">
        <f>IF(B1965="",0,IF(H1965="Previsto",IF(Visao="Realizado + previsto",1,0),1))</f>
        <v/>
      </c>
      <c r="N1965" s="54">
        <f>IF(OR(B1965="",H1965&lt;&gt;"Previsto"),"",IF(B1965&lt;TODAY(),"Atrasado",IF(B1965&lt;=TODAY()+7,"Vence em 7 dias","A vencer")))</f>
        <v/>
      </c>
    </row>
    <row r="1966">
      <c r="B1966" s="51" t="n"/>
      <c r="C1966" s="52" t="n"/>
      <c r="D1966" s="52" t="n"/>
      <c r="E1966" s="52" t="n"/>
      <c r="F1966" s="52" t="n"/>
      <c r="G1966" s="52" t="n"/>
      <c r="H1966" s="52" t="n"/>
      <c r="I1966" s="53" t="n"/>
      <c r="J1966" s="54">
        <f>IF(D1966="","",IFERROR(INDEX(CatTipo,MATCH(D1966,CatNome,0)),"?"))</f>
        <v/>
      </c>
      <c r="K1966" s="54">
        <f>IF(D1966="","",IFERROR(INDEX(CatGrupo,MATCH(D1966,CatNome,0)),"?"))</f>
        <v/>
      </c>
      <c r="L1966" s="55">
        <f>IF(J1966="Entrada",N(I1966),IF(J1966="Saída",-N(I1966),0))</f>
        <v/>
      </c>
      <c r="M1966" s="54">
        <f>IF(B1966="",0,IF(H1966="Previsto",IF(Visao="Realizado + previsto",1,0),1))</f>
        <v/>
      </c>
      <c r="N1966" s="54">
        <f>IF(OR(B1966="",H1966&lt;&gt;"Previsto"),"",IF(B1966&lt;TODAY(),"Atrasado",IF(B1966&lt;=TODAY()+7,"Vence em 7 dias","A vencer")))</f>
        <v/>
      </c>
    </row>
    <row r="1967">
      <c r="B1967" s="51" t="n"/>
      <c r="C1967" s="52" t="n"/>
      <c r="D1967" s="52" t="n"/>
      <c r="E1967" s="52" t="n"/>
      <c r="F1967" s="52" t="n"/>
      <c r="G1967" s="52" t="n"/>
      <c r="H1967" s="52" t="n"/>
      <c r="I1967" s="53" t="n"/>
      <c r="J1967" s="54">
        <f>IF(D1967="","",IFERROR(INDEX(CatTipo,MATCH(D1967,CatNome,0)),"?"))</f>
        <v/>
      </c>
      <c r="K1967" s="54">
        <f>IF(D1967="","",IFERROR(INDEX(CatGrupo,MATCH(D1967,CatNome,0)),"?"))</f>
        <v/>
      </c>
      <c r="L1967" s="55">
        <f>IF(J1967="Entrada",N(I1967),IF(J1967="Saída",-N(I1967),0))</f>
        <v/>
      </c>
      <c r="M1967" s="54">
        <f>IF(B1967="",0,IF(H1967="Previsto",IF(Visao="Realizado + previsto",1,0),1))</f>
        <v/>
      </c>
      <c r="N1967" s="54">
        <f>IF(OR(B1967="",H1967&lt;&gt;"Previsto"),"",IF(B1967&lt;TODAY(),"Atrasado",IF(B1967&lt;=TODAY()+7,"Vence em 7 dias","A vencer")))</f>
        <v/>
      </c>
    </row>
    <row r="1968">
      <c r="B1968" s="51" t="n"/>
      <c r="C1968" s="52" t="n"/>
      <c r="D1968" s="52" t="n"/>
      <c r="E1968" s="52" t="n"/>
      <c r="F1968" s="52" t="n"/>
      <c r="G1968" s="52" t="n"/>
      <c r="H1968" s="52" t="n"/>
      <c r="I1968" s="53" t="n"/>
      <c r="J1968" s="54">
        <f>IF(D1968="","",IFERROR(INDEX(CatTipo,MATCH(D1968,CatNome,0)),"?"))</f>
        <v/>
      </c>
      <c r="K1968" s="54">
        <f>IF(D1968="","",IFERROR(INDEX(CatGrupo,MATCH(D1968,CatNome,0)),"?"))</f>
        <v/>
      </c>
      <c r="L1968" s="55">
        <f>IF(J1968="Entrada",N(I1968),IF(J1968="Saída",-N(I1968),0))</f>
        <v/>
      </c>
      <c r="M1968" s="54">
        <f>IF(B1968="",0,IF(H1968="Previsto",IF(Visao="Realizado + previsto",1,0),1))</f>
        <v/>
      </c>
      <c r="N1968" s="54">
        <f>IF(OR(B1968="",H1968&lt;&gt;"Previsto"),"",IF(B1968&lt;TODAY(),"Atrasado",IF(B1968&lt;=TODAY()+7,"Vence em 7 dias","A vencer")))</f>
        <v/>
      </c>
    </row>
    <row r="1969">
      <c r="B1969" s="51" t="n"/>
      <c r="C1969" s="52" t="n"/>
      <c r="D1969" s="52" t="n"/>
      <c r="E1969" s="52" t="n"/>
      <c r="F1969" s="52" t="n"/>
      <c r="G1969" s="52" t="n"/>
      <c r="H1969" s="52" t="n"/>
      <c r="I1969" s="53" t="n"/>
      <c r="J1969" s="54">
        <f>IF(D1969="","",IFERROR(INDEX(CatTipo,MATCH(D1969,CatNome,0)),"?"))</f>
        <v/>
      </c>
      <c r="K1969" s="54">
        <f>IF(D1969="","",IFERROR(INDEX(CatGrupo,MATCH(D1969,CatNome,0)),"?"))</f>
        <v/>
      </c>
      <c r="L1969" s="55">
        <f>IF(J1969="Entrada",N(I1969),IF(J1969="Saída",-N(I1969),0))</f>
        <v/>
      </c>
      <c r="M1969" s="54">
        <f>IF(B1969="",0,IF(H1969="Previsto",IF(Visao="Realizado + previsto",1,0),1))</f>
        <v/>
      </c>
      <c r="N1969" s="54">
        <f>IF(OR(B1969="",H1969&lt;&gt;"Previsto"),"",IF(B1969&lt;TODAY(),"Atrasado",IF(B1969&lt;=TODAY()+7,"Vence em 7 dias","A vencer")))</f>
        <v/>
      </c>
    </row>
    <row r="1970">
      <c r="B1970" s="51" t="n"/>
      <c r="C1970" s="52" t="n"/>
      <c r="D1970" s="52" t="n"/>
      <c r="E1970" s="52" t="n"/>
      <c r="F1970" s="52" t="n"/>
      <c r="G1970" s="52" t="n"/>
      <c r="H1970" s="52" t="n"/>
      <c r="I1970" s="53" t="n"/>
      <c r="J1970" s="54">
        <f>IF(D1970="","",IFERROR(INDEX(CatTipo,MATCH(D1970,CatNome,0)),"?"))</f>
        <v/>
      </c>
      <c r="K1970" s="54">
        <f>IF(D1970="","",IFERROR(INDEX(CatGrupo,MATCH(D1970,CatNome,0)),"?"))</f>
        <v/>
      </c>
      <c r="L1970" s="55">
        <f>IF(J1970="Entrada",N(I1970),IF(J1970="Saída",-N(I1970),0))</f>
        <v/>
      </c>
      <c r="M1970" s="54">
        <f>IF(B1970="",0,IF(H1970="Previsto",IF(Visao="Realizado + previsto",1,0),1))</f>
        <v/>
      </c>
      <c r="N1970" s="54">
        <f>IF(OR(B1970="",H1970&lt;&gt;"Previsto"),"",IF(B1970&lt;TODAY(),"Atrasado",IF(B1970&lt;=TODAY()+7,"Vence em 7 dias","A vencer")))</f>
        <v/>
      </c>
    </row>
    <row r="1971">
      <c r="B1971" s="51" t="n"/>
      <c r="C1971" s="52" t="n"/>
      <c r="D1971" s="52" t="n"/>
      <c r="E1971" s="52" t="n"/>
      <c r="F1971" s="52" t="n"/>
      <c r="G1971" s="52" t="n"/>
      <c r="H1971" s="52" t="n"/>
      <c r="I1971" s="53" t="n"/>
      <c r="J1971" s="54">
        <f>IF(D1971="","",IFERROR(INDEX(CatTipo,MATCH(D1971,CatNome,0)),"?"))</f>
        <v/>
      </c>
      <c r="K1971" s="54">
        <f>IF(D1971="","",IFERROR(INDEX(CatGrupo,MATCH(D1971,CatNome,0)),"?"))</f>
        <v/>
      </c>
      <c r="L1971" s="55">
        <f>IF(J1971="Entrada",N(I1971),IF(J1971="Saída",-N(I1971),0))</f>
        <v/>
      </c>
      <c r="M1971" s="54">
        <f>IF(B1971="",0,IF(H1971="Previsto",IF(Visao="Realizado + previsto",1,0),1))</f>
        <v/>
      </c>
      <c r="N1971" s="54">
        <f>IF(OR(B1971="",H1971&lt;&gt;"Previsto"),"",IF(B1971&lt;TODAY(),"Atrasado",IF(B1971&lt;=TODAY()+7,"Vence em 7 dias","A vencer")))</f>
        <v/>
      </c>
    </row>
    <row r="1972">
      <c r="B1972" s="51" t="n"/>
      <c r="C1972" s="52" t="n"/>
      <c r="D1972" s="52" t="n"/>
      <c r="E1972" s="52" t="n"/>
      <c r="F1972" s="52" t="n"/>
      <c r="G1972" s="52" t="n"/>
      <c r="H1972" s="52" t="n"/>
      <c r="I1972" s="53" t="n"/>
      <c r="J1972" s="54">
        <f>IF(D1972="","",IFERROR(INDEX(CatTipo,MATCH(D1972,CatNome,0)),"?"))</f>
        <v/>
      </c>
      <c r="K1972" s="54">
        <f>IF(D1972="","",IFERROR(INDEX(CatGrupo,MATCH(D1972,CatNome,0)),"?"))</f>
        <v/>
      </c>
      <c r="L1972" s="55">
        <f>IF(J1972="Entrada",N(I1972),IF(J1972="Saída",-N(I1972),0))</f>
        <v/>
      </c>
      <c r="M1972" s="54">
        <f>IF(B1972="",0,IF(H1972="Previsto",IF(Visao="Realizado + previsto",1,0),1))</f>
        <v/>
      </c>
      <c r="N1972" s="54">
        <f>IF(OR(B1972="",H1972&lt;&gt;"Previsto"),"",IF(B1972&lt;TODAY(),"Atrasado",IF(B1972&lt;=TODAY()+7,"Vence em 7 dias","A vencer")))</f>
        <v/>
      </c>
    </row>
    <row r="1973">
      <c r="B1973" s="51" t="n"/>
      <c r="C1973" s="52" t="n"/>
      <c r="D1973" s="52" t="n"/>
      <c r="E1973" s="52" t="n"/>
      <c r="F1973" s="52" t="n"/>
      <c r="G1973" s="52" t="n"/>
      <c r="H1973" s="52" t="n"/>
      <c r="I1973" s="53" t="n"/>
      <c r="J1973" s="54">
        <f>IF(D1973="","",IFERROR(INDEX(CatTipo,MATCH(D1973,CatNome,0)),"?"))</f>
        <v/>
      </c>
      <c r="K1973" s="54">
        <f>IF(D1973="","",IFERROR(INDEX(CatGrupo,MATCH(D1973,CatNome,0)),"?"))</f>
        <v/>
      </c>
      <c r="L1973" s="55">
        <f>IF(J1973="Entrada",N(I1973),IF(J1973="Saída",-N(I1973),0))</f>
        <v/>
      </c>
      <c r="M1973" s="54">
        <f>IF(B1973="",0,IF(H1973="Previsto",IF(Visao="Realizado + previsto",1,0),1))</f>
        <v/>
      </c>
      <c r="N1973" s="54">
        <f>IF(OR(B1973="",H1973&lt;&gt;"Previsto"),"",IF(B1973&lt;TODAY(),"Atrasado",IF(B1973&lt;=TODAY()+7,"Vence em 7 dias","A vencer")))</f>
        <v/>
      </c>
    </row>
    <row r="1974">
      <c r="B1974" s="51" t="n"/>
      <c r="C1974" s="52" t="n"/>
      <c r="D1974" s="52" t="n"/>
      <c r="E1974" s="52" t="n"/>
      <c r="F1974" s="52" t="n"/>
      <c r="G1974" s="52" t="n"/>
      <c r="H1974" s="52" t="n"/>
      <c r="I1974" s="53" t="n"/>
      <c r="J1974" s="54">
        <f>IF(D1974="","",IFERROR(INDEX(CatTipo,MATCH(D1974,CatNome,0)),"?"))</f>
        <v/>
      </c>
      <c r="K1974" s="54">
        <f>IF(D1974="","",IFERROR(INDEX(CatGrupo,MATCH(D1974,CatNome,0)),"?"))</f>
        <v/>
      </c>
      <c r="L1974" s="55">
        <f>IF(J1974="Entrada",N(I1974),IF(J1974="Saída",-N(I1974),0))</f>
        <v/>
      </c>
      <c r="M1974" s="54">
        <f>IF(B1974="",0,IF(H1974="Previsto",IF(Visao="Realizado + previsto",1,0),1))</f>
        <v/>
      </c>
      <c r="N1974" s="54">
        <f>IF(OR(B1974="",H1974&lt;&gt;"Previsto"),"",IF(B1974&lt;TODAY(),"Atrasado",IF(B1974&lt;=TODAY()+7,"Vence em 7 dias","A vencer")))</f>
        <v/>
      </c>
    </row>
    <row r="1975">
      <c r="B1975" s="51" t="n"/>
      <c r="C1975" s="52" t="n"/>
      <c r="D1975" s="52" t="n"/>
      <c r="E1975" s="52" t="n"/>
      <c r="F1975" s="52" t="n"/>
      <c r="G1975" s="52" t="n"/>
      <c r="H1975" s="52" t="n"/>
      <c r="I1975" s="53" t="n"/>
      <c r="J1975" s="54">
        <f>IF(D1975="","",IFERROR(INDEX(CatTipo,MATCH(D1975,CatNome,0)),"?"))</f>
        <v/>
      </c>
      <c r="K1975" s="54">
        <f>IF(D1975="","",IFERROR(INDEX(CatGrupo,MATCH(D1975,CatNome,0)),"?"))</f>
        <v/>
      </c>
      <c r="L1975" s="55">
        <f>IF(J1975="Entrada",N(I1975),IF(J1975="Saída",-N(I1975),0))</f>
        <v/>
      </c>
      <c r="M1975" s="54">
        <f>IF(B1975="",0,IF(H1975="Previsto",IF(Visao="Realizado + previsto",1,0),1))</f>
        <v/>
      </c>
      <c r="N1975" s="54">
        <f>IF(OR(B1975="",H1975&lt;&gt;"Previsto"),"",IF(B1975&lt;TODAY(),"Atrasado",IF(B1975&lt;=TODAY()+7,"Vence em 7 dias","A vencer")))</f>
        <v/>
      </c>
    </row>
    <row r="1976">
      <c r="B1976" s="51" t="n"/>
      <c r="C1976" s="52" t="n"/>
      <c r="D1976" s="52" t="n"/>
      <c r="E1976" s="52" t="n"/>
      <c r="F1976" s="52" t="n"/>
      <c r="G1976" s="52" t="n"/>
      <c r="H1976" s="52" t="n"/>
      <c r="I1976" s="53" t="n"/>
      <c r="J1976" s="54">
        <f>IF(D1976="","",IFERROR(INDEX(CatTipo,MATCH(D1976,CatNome,0)),"?"))</f>
        <v/>
      </c>
      <c r="K1976" s="54">
        <f>IF(D1976="","",IFERROR(INDEX(CatGrupo,MATCH(D1976,CatNome,0)),"?"))</f>
        <v/>
      </c>
      <c r="L1976" s="55">
        <f>IF(J1976="Entrada",N(I1976),IF(J1976="Saída",-N(I1976),0))</f>
        <v/>
      </c>
      <c r="M1976" s="54">
        <f>IF(B1976="",0,IF(H1976="Previsto",IF(Visao="Realizado + previsto",1,0),1))</f>
        <v/>
      </c>
      <c r="N1976" s="54">
        <f>IF(OR(B1976="",H1976&lt;&gt;"Previsto"),"",IF(B1976&lt;TODAY(),"Atrasado",IF(B1976&lt;=TODAY()+7,"Vence em 7 dias","A vencer")))</f>
        <v/>
      </c>
    </row>
    <row r="1977">
      <c r="B1977" s="51" t="n"/>
      <c r="C1977" s="52" t="n"/>
      <c r="D1977" s="52" t="n"/>
      <c r="E1977" s="52" t="n"/>
      <c r="F1977" s="52" t="n"/>
      <c r="G1977" s="52" t="n"/>
      <c r="H1977" s="52" t="n"/>
      <c r="I1977" s="53" t="n"/>
      <c r="J1977" s="54">
        <f>IF(D1977="","",IFERROR(INDEX(CatTipo,MATCH(D1977,CatNome,0)),"?"))</f>
        <v/>
      </c>
      <c r="K1977" s="54">
        <f>IF(D1977="","",IFERROR(INDEX(CatGrupo,MATCH(D1977,CatNome,0)),"?"))</f>
        <v/>
      </c>
      <c r="L1977" s="55">
        <f>IF(J1977="Entrada",N(I1977),IF(J1977="Saída",-N(I1977),0))</f>
        <v/>
      </c>
      <c r="M1977" s="54">
        <f>IF(B1977="",0,IF(H1977="Previsto",IF(Visao="Realizado + previsto",1,0),1))</f>
        <v/>
      </c>
      <c r="N1977" s="54">
        <f>IF(OR(B1977="",H1977&lt;&gt;"Previsto"),"",IF(B1977&lt;TODAY(),"Atrasado",IF(B1977&lt;=TODAY()+7,"Vence em 7 dias","A vencer")))</f>
        <v/>
      </c>
    </row>
    <row r="1978">
      <c r="B1978" s="51" t="n"/>
      <c r="C1978" s="52" t="n"/>
      <c r="D1978" s="52" t="n"/>
      <c r="E1978" s="52" t="n"/>
      <c r="F1978" s="52" t="n"/>
      <c r="G1978" s="52" t="n"/>
      <c r="H1978" s="52" t="n"/>
      <c r="I1978" s="53" t="n"/>
      <c r="J1978" s="54">
        <f>IF(D1978="","",IFERROR(INDEX(CatTipo,MATCH(D1978,CatNome,0)),"?"))</f>
        <v/>
      </c>
      <c r="K1978" s="54">
        <f>IF(D1978="","",IFERROR(INDEX(CatGrupo,MATCH(D1978,CatNome,0)),"?"))</f>
        <v/>
      </c>
      <c r="L1978" s="55">
        <f>IF(J1978="Entrada",N(I1978),IF(J1978="Saída",-N(I1978),0))</f>
        <v/>
      </c>
      <c r="M1978" s="54">
        <f>IF(B1978="",0,IF(H1978="Previsto",IF(Visao="Realizado + previsto",1,0),1))</f>
        <v/>
      </c>
      <c r="N1978" s="54">
        <f>IF(OR(B1978="",H1978&lt;&gt;"Previsto"),"",IF(B1978&lt;TODAY(),"Atrasado",IF(B1978&lt;=TODAY()+7,"Vence em 7 dias","A vencer")))</f>
        <v/>
      </c>
    </row>
    <row r="1979">
      <c r="B1979" s="51" t="n"/>
      <c r="C1979" s="52" t="n"/>
      <c r="D1979" s="52" t="n"/>
      <c r="E1979" s="52" t="n"/>
      <c r="F1979" s="52" t="n"/>
      <c r="G1979" s="52" t="n"/>
      <c r="H1979" s="52" t="n"/>
      <c r="I1979" s="53" t="n"/>
      <c r="J1979" s="54">
        <f>IF(D1979="","",IFERROR(INDEX(CatTipo,MATCH(D1979,CatNome,0)),"?"))</f>
        <v/>
      </c>
      <c r="K1979" s="54">
        <f>IF(D1979="","",IFERROR(INDEX(CatGrupo,MATCH(D1979,CatNome,0)),"?"))</f>
        <v/>
      </c>
      <c r="L1979" s="55">
        <f>IF(J1979="Entrada",N(I1979),IF(J1979="Saída",-N(I1979),0))</f>
        <v/>
      </c>
      <c r="M1979" s="54">
        <f>IF(B1979="",0,IF(H1979="Previsto",IF(Visao="Realizado + previsto",1,0),1))</f>
        <v/>
      </c>
      <c r="N1979" s="54">
        <f>IF(OR(B1979="",H1979&lt;&gt;"Previsto"),"",IF(B1979&lt;TODAY(),"Atrasado",IF(B1979&lt;=TODAY()+7,"Vence em 7 dias","A vencer")))</f>
        <v/>
      </c>
    </row>
    <row r="1980">
      <c r="B1980" s="51" t="n"/>
      <c r="C1980" s="52" t="n"/>
      <c r="D1980" s="52" t="n"/>
      <c r="E1980" s="52" t="n"/>
      <c r="F1980" s="52" t="n"/>
      <c r="G1980" s="52" t="n"/>
      <c r="H1980" s="52" t="n"/>
      <c r="I1980" s="53" t="n"/>
      <c r="J1980" s="54">
        <f>IF(D1980="","",IFERROR(INDEX(CatTipo,MATCH(D1980,CatNome,0)),"?"))</f>
        <v/>
      </c>
      <c r="K1980" s="54">
        <f>IF(D1980="","",IFERROR(INDEX(CatGrupo,MATCH(D1980,CatNome,0)),"?"))</f>
        <v/>
      </c>
      <c r="L1980" s="55">
        <f>IF(J1980="Entrada",N(I1980),IF(J1980="Saída",-N(I1980),0))</f>
        <v/>
      </c>
      <c r="M1980" s="54">
        <f>IF(B1980="",0,IF(H1980="Previsto",IF(Visao="Realizado + previsto",1,0),1))</f>
        <v/>
      </c>
      <c r="N1980" s="54">
        <f>IF(OR(B1980="",H1980&lt;&gt;"Previsto"),"",IF(B1980&lt;TODAY(),"Atrasado",IF(B1980&lt;=TODAY()+7,"Vence em 7 dias","A vencer")))</f>
        <v/>
      </c>
    </row>
    <row r="1981">
      <c r="B1981" s="51" t="n"/>
      <c r="C1981" s="52" t="n"/>
      <c r="D1981" s="52" t="n"/>
      <c r="E1981" s="52" t="n"/>
      <c r="F1981" s="52" t="n"/>
      <c r="G1981" s="52" t="n"/>
      <c r="H1981" s="52" t="n"/>
      <c r="I1981" s="53" t="n"/>
      <c r="J1981" s="54">
        <f>IF(D1981="","",IFERROR(INDEX(CatTipo,MATCH(D1981,CatNome,0)),"?"))</f>
        <v/>
      </c>
      <c r="K1981" s="54">
        <f>IF(D1981="","",IFERROR(INDEX(CatGrupo,MATCH(D1981,CatNome,0)),"?"))</f>
        <v/>
      </c>
      <c r="L1981" s="55">
        <f>IF(J1981="Entrada",N(I1981),IF(J1981="Saída",-N(I1981),0))</f>
        <v/>
      </c>
      <c r="M1981" s="54">
        <f>IF(B1981="",0,IF(H1981="Previsto",IF(Visao="Realizado + previsto",1,0),1))</f>
        <v/>
      </c>
      <c r="N1981" s="54">
        <f>IF(OR(B1981="",H1981&lt;&gt;"Previsto"),"",IF(B1981&lt;TODAY(),"Atrasado",IF(B1981&lt;=TODAY()+7,"Vence em 7 dias","A vencer")))</f>
        <v/>
      </c>
    </row>
    <row r="1982">
      <c r="B1982" s="51" t="n"/>
      <c r="C1982" s="52" t="n"/>
      <c r="D1982" s="52" t="n"/>
      <c r="E1982" s="52" t="n"/>
      <c r="F1982" s="52" t="n"/>
      <c r="G1982" s="52" t="n"/>
      <c r="H1982" s="52" t="n"/>
      <c r="I1982" s="53" t="n"/>
      <c r="J1982" s="54">
        <f>IF(D1982="","",IFERROR(INDEX(CatTipo,MATCH(D1982,CatNome,0)),"?"))</f>
        <v/>
      </c>
      <c r="K1982" s="54">
        <f>IF(D1982="","",IFERROR(INDEX(CatGrupo,MATCH(D1982,CatNome,0)),"?"))</f>
        <v/>
      </c>
      <c r="L1982" s="55">
        <f>IF(J1982="Entrada",N(I1982),IF(J1982="Saída",-N(I1982),0))</f>
        <v/>
      </c>
      <c r="M1982" s="54">
        <f>IF(B1982="",0,IF(H1982="Previsto",IF(Visao="Realizado + previsto",1,0),1))</f>
        <v/>
      </c>
      <c r="N1982" s="54">
        <f>IF(OR(B1982="",H1982&lt;&gt;"Previsto"),"",IF(B1982&lt;TODAY(),"Atrasado",IF(B1982&lt;=TODAY()+7,"Vence em 7 dias","A vencer")))</f>
        <v/>
      </c>
    </row>
    <row r="1983">
      <c r="B1983" s="51" t="n"/>
      <c r="C1983" s="52" t="n"/>
      <c r="D1983" s="52" t="n"/>
      <c r="E1983" s="52" t="n"/>
      <c r="F1983" s="52" t="n"/>
      <c r="G1983" s="52" t="n"/>
      <c r="H1983" s="52" t="n"/>
      <c r="I1983" s="53" t="n"/>
      <c r="J1983" s="54">
        <f>IF(D1983="","",IFERROR(INDEX(CatTipo,MATCH(D1983,CatNome,0)),"?"))</f>
        <v/>
      </c>
      <c r="K1983" s="54">
        <f>IF(D1983="","",IFERROR(INDEX(CatGrupo,MATCH(D1983,CatNome,0)),"?"))</f>
        <v/>
      </c>
      <c r="L1983" s="55">
        <f>IF(J1983="Entrada",N(I1983),IF(J1983="Saída",-N(I1983),0))</f>
        <v/>
      </c>
      <c r="M1983" s="54">
        <f>IF(B1983="",0,IF(H1983="Previsto",IF(Visao="Realizado + previsto",1,0),1))</f>
        <v/>
      </c>
      <c r="N1983" s="54">
        <f>IF(OR(B1983="",H1983&lt;&gt;"Previsto"),"",IF(B1983&lt;TODAY(),"Atrasado",IF(B1983&lt;=TODAY()+7,"Vence em 7 dias","A vencer")))</f>
        <v/>
      </c>
    </row>
    <row r="1984">
      <c r="B1984" s="51" t="n"/>
      <c r="C1984" s="52" t="n"/>
      <c r="D1984" s="52" t="n"/>
      <c r="E1984" s="52" t="n"/>
      <c r="F1984" s="52" t="n"/>
      <c r="G1984" s="52" t="n"/>
      <c r="H1984" s="52" t="n"/>
      <c r="I1984" s="53" t="n"/>
      <c r="J1984" s="54">
        <f>IF(D1984="","",IFERROR(INDEX(CatTipo,MATCH(D1984,CatNome,0)),"?"))</f>
        <v/>
      </c>
      <c r="K1984" s="54">
        <f>IF(D1984="","",IFERROR(INDEX(CatGrupo,MATCH(D1984,CatNome,0)),"?"))</f>
        <v/>
      </c>
      <c r="L1984" s="55">
        <f>IF(J1984="Entrada",N(I1984),IF(J1984="Saída",-N(I1984),0))</f>
        <v/>
      </c>
      <c r="M1984" s="54">
        <f>IF(B1984="",0,IF(H1984="Previsto",IF(Visao="Realizado + previsto",1,0),1))</f>
        <v/>
      </c>
      <c r="N1984" s="54">
        <f>IF(OR(B1984="",H1984&lt;&gt;"Previsto"),"",IF(B1984&lt;TODAY(),"Atrasado",IF(B1984&lt;=TODAY()+7,"Vence em 7 dias","A vencer")))</f>
        <v/>
      </c>
    </row>
    <row r="1985">
      <c r="B1985" s="51" t="n"/>
      <c r="C1985" s="52" t="n"/>
      <c r="D1985" s="52" t="n"/>
      <c r="E1985" s="52" t="n"/>
      <c r="F1985" s="52" t="n"/>
      <c r="G1985" s="52" t="n"/>
      <c r="H1985" s="52" t="n"/>
      <c r="I1985" s="53" t="n"/>
      <c r="J1985" s="54">
        <f>IF(D1985="","",IFERROR(INDEX(CatTipo,MATCH(D1985,CatNome,0)),"?"))</f>
        <v/>
      </c>
      <c r="K1985" s="54">
        <f>IF(D1985="","",IFERROR(INDEX(CatGrupo,MATCH(D1985,CatNome,0)),"?"))</f>
        <v/>
      </c>
      <c r="L1985" s="55">
        <f>IF(J1985="Entrada",N(I1985),IF(J1985="Saída",-N(I1985),0))</f>
        <v/>
      </c>
      <c r="M1985" s="54">
        <f>IF(B1985="",0,IF(H1985="Previsto",IF(Visao="Realizado + previsto",1,0),1))</f>
        <v/>
      </c>
      <c r="N1985" s="54">
        <f>IF(OR(B1985="",H1985&lt;&gt;"Previsto"),"",IF(B1985&lt;TODAY(),"Atrasado",IF(B1985&lt;=TODAY()+7,"Vence em 7 dias","A vencer")))</f>
        <v/>
      </c>
    </row>
    <row r="1986">
      <c r="B1986" s="51" t="n"/>
      <c r="C1986" s="52" t="n"/>
      <c r="D1986" s="52" t="n"/>
      <c r="E1986" s="52" t="n"/>
      <c r="F1986" s="52" t="n"/>
      <c r="G1986" s="52" t="n"/>
      <c r="H1986" s="52" t="n"/>
      <c r="I1986" s="53" t="n"/>
      <c r="J1986" s="54">
        <f>IF(D1986="","",IFERROR(INDEX(CatTipo,MATCH(D1986,CatNome,0)),"?"))</f>
        <v/>
      </c>
      <c r="K1986" s="54">
        <f>IF(D1986="","",IFERROR(INDEX(CatGrupo,MATCH(D1986,CatNome,0)),"?"))</f>
        <v/>
      </c>
      <c r="L1986" s="55">
        <f>IF(J1986="Entrada",N(I1986),IF(J1986="Saída",-N(I1986),0))</f>
        <v/>
      </c>
      <c r="M1986" s="54">
        <f>IF(B1986="",0,IF(H1986="Previsto",IF(Visao="Realizado + previsto",1,0),1))</f>
        <v/>
      </c>
      <c r="N1986" s="54">
        <f>IF(OR(B1986="",H1986&lt;&gt;"Previsto"),"",IF(B1986&lt;TODAY(),"Atrasado",IF(B1986&lt;=TODAY()+7,"Vence em 7 dias","A vencer")))</f>
        <v/>
      </c>
    </row>
    <row r="1987">
      <c r="B1987" s="51" t="n"/>
      <c r="C1987" s="52" t="n"/>
      <c r="D1987" s="52" t="n"/>
      <c r="E1987" s="52" t="n"/>
      <c r="F1987" s="52" t="n"/>
      <c r="G1987" s="52" t="n"/>
      <c r="H1987" s="52" t="n"/>
      <c r="I1987" s="53" t="n"/>
      <c r="J1987" s="54">
        <f>IF(D1987="","",IFERROR(INDEX(CatTipo,MATCH(D1987,CatNome,0)),"?"))</f>
        <v/>
      </c>
      <c r="K1987" s="54">
        <f>IF(D1987="","",IFERROR(INDEX(CatGrupo,MATCH(D1987,CatNome,0)),"?"))</f>
        <v/>
      </c>
      <c r="L1987" s="55">
        <f>IF(J1987="Entrada",N(I1987),IF(J1987="Saída",-N(I1987),0))</f>
        <v/>
      </c>
      <c r="M1987" s="54">
        <f>IF(B1987="",0,IF(H1987="Previsto",IF(Visao="Realizado + previsto",1,0),1))</f>
        <v/>
      </c>
      <c r="N1987" s="54">
        <f>IF(OR(B1987="",H1987&lt;&gt;"Previsto"),"",IF(B1987&lt;TODAY(),"Atrasado",IF(B1987&lt;=TODAY()+7,"Vence em 7 dias","A vencer")))</f>
        <v/>
      </c>
    </row>
    <row r="1988">
      <c r="B1988" s="51" t="n"/>
      <c r="C1988" s="52" t="n"/>
      <c r="D1988" s="52" t="n"/>
      <c r="E1988" s="52" t="n"/>
      <c r="F1988" s="52" t="n"/>
      <c r="G1988" s="52" t="n"/>
      <c r="H1988" s="52" t="n"/>
      <c r="I1988" s="53" t="n"/>
      <c r="J1988" s="54">
        <f>IF(D1988="","",IFERROR(INDEX(CatTipo,MATCH(D1988,CatNome,0)),"?"))</f>
        <v/>
      </c>
      <c r="K1988" s="54">
        <f>IF(D1988="","",IFERROR(INDEX(CatGrupo,MATCH(D1988,CatNome,0)),"?"))</f>
        <v/>
      </c>
      <c r="L1988" s="55">
        <f>IF(J1988="Entrada",N(I1988),IF(J1988="Saída",-N(I1988),0))</f>
        <v/>
      </c>
      <c r="M1988" s="54">
        <f>IF(B1988="",0,IF(H1988="Previsto",IF(Visao="Realizado + previsto",1,0),1))</f>
        <v/>
      </c>
      <c r="N1988" s="54">
        <f>IF(OR(B1988="",H1988&lt;&gt;"Previsto"),"",IF(B1988&lt;TODAY(),"Atrasado",IF(B1988&lt;=TODAY()+7,"Vence em 7 dias","A vencer")))</f>
        <v/>
      </c>
    </row>
    <row r="1989">
      <c r="B1989" s="51" t="n"/>
      <c r="C1989" s="52" t="n"/>
      <c r="D1989" s="52" t="n"/>
      <c r="E1989" s="52" t="n"/>
      <c r="F1989" s="52" t="n"/>
      <c r="G1989" s="52" t="n"/>
      <c r="H1989" s="52" t="n"/>
      <c r="I1989" s="53" t="n"/>
      <c r="J1989" s="54">
        <f>IF(D1989="","",IFERROR(INDEX(CatTipo,MATCH(D1989,CatNome,0)),"?"))</f>
        <v/>
      </c>
      <c r="K1989" s="54">
        <f>IF(D1989="","",IFERROR(INDEX(CatGrupo,MATCH(D1989,CatNome,0)),"?"))</f>
        <v/>
      </c>
      <c r="L1989" s="55">
        <f>IF(J1989="Entrada",N(I1989),IF(J1989="Saída",-N(I1989),0))</f>
        <v/>
      </c>
      <c r="M1989" s="54">
        <f>IF(B1989="",0,IF(H1989="Previsto",IF(Visao="Realizado + previsto",1,0),1))</f>
        <v/>
      </c>
      <c r="N1989" s="54">
        <f>IF(OR(B1989="",H1989&lt;&gt;"Previsto"),"",IF(B1989&lt;TODAY(),"Atrasado",IF(B1989&lt;=TODAY()+7,"Vence em 7 dias","A vencer")))</f>
        <v/>
      </c>
    </row>
    <row r="1990">
      <c r="B1990" s="51" t="n"/>
      <c r="C1990" s="52" t="n"/>
      <c r="D1990" s="52" t="n"/>
      <c r="E1990" s="52" t="n"/>
      <c r="F1990" s="52" t="n"/>
      <c r="G1990" s="52" t="n"/>
      <c r="H1990" s="52" t="n"/>
      <c r="I1990" s="53" t="n"/>
      <c r="J1990" s="54">
        <f>IF(D1990="","",IFERROR(INDEX(CatTipo,MATCH(D1990,CatNome,0)),"?"))</f>
        <v/>
      </c>
      <c r="K1990" s="54">
        <f>IF(D1990="","",IFERROR(INDEX(CatGrupo,MATCH(D1990,CatNome,0)),"?"))</f>
        <v/>
      </c>
      <c r="L1990" s="55">
        <f>IF(J1990="Entrada",N(I1990),IF(J1990="Saída",-N(I1990),0))</f>
        <v/>
      </c>
      <c r="M1990" s="54">
        <f>IF(B1990="",0,IF(H1990="Previsto",IF(Visao="Realizado + previsto",1,0),1))</f>
        <v/>
      </c>
      <c r="N1990" s="54">
        <f>IF(OR(B1990="",H1990&lt;&gt;"Previsto"),"",IF(B1990&lt;TODAY(),"Atrasado",IF(B1990&lt;=TODAY()+7,"Vence em 7 dias","A vencer")))</f>
        <v/>
      </c>
    </row>
    <row r="1991">
      <c r="B1991" s="51" t="n"/>
      <c r="C1991" s="52" t="n"/>
      <c r="D1991" s="52" t="n"/>
      <c r="E1991" s="52" t="n"/>
      <c r="F1991" s="52" t="n"/>
      <c r="G1991" s="52" t="n"/>
      <c r="H1991" s="52" t="n"/>
      <c r="I1991" s="53" t="n"/>
      <c r="J1991" s="54">
        <f>IF(D1991="","",IFERROR(INDEX(CatTipo,MATCH(D1991,CatNome,0)),"?"))</f>
        <v/>
      </c>
      <c r="K1991" s="54">
        <f>IF(D1991="","",IFERROR(INDEX(CatGrupo,MATCH(D1991,CatNome,0)),"?"))</f>
        <v/>
      </c>
      <c r="L1991" s="55">
        <f>IF(J1991="Entrada",N(I1991),IF(J1991="Saída",-N(I1991),0))</f>
        <v/>
      </c>
      <c r="M1991" s="54">
        <f>IF(B1991="",0,IF(H1991="Previsto",IF(Visao="Realizado + previsto",1,0),1))</f>
        <v/>
      </c>
      <c r="N1991" s="54">
        <f>IF(OR(B1991="",H1991&lt;&gt;"Previsto"),"",IF(B1991&lt;TODAY(),"Atrasado",IF(B1991&lt;=TODAY()+7,"Vence em 7 dias","A vencer")))</f>
        <v/>
      </c>
    </row>
    <row r="1992">
      <c r="B1992" s="51" t="n"/>
      <c r="C1992" s="52" t="n"/>
      <c r="D1992" s="52" t="n"/>
      <c r="E1992" s="52" t="n"/>
      <c r="F1992" s="52" t="n"/>
      <c r="G1992" s="52" t="n"/>
      <c r="H1992" s="52" t="n"/>
      <c r="I1992" s="53" t="n"/>
      <c r="J1992" s="54">
        <f>IF(D1992="","",IFERROR(INDEX(CatTipo,MATCH(D1992,CatNome,0)),"?"))</f>
        <v/>
      </c>
      <c r="K1992" s="54">
        <f>IF(D1992="","",IFERROR(INDEX(CatGrupo,MATCH(D1992,CatNome,0)),"?"))</f>
        <v/>
      </c>
      <c r="L1992" s="55">
        <f>IF(J1992="Entrada",N(I1992),IF(J1992="Saída",-N(I1992),0))</f>
        <v/>
      </c>
      <c r="M1992" s="54">
        <f>IF(B1992="",0,IF(H1992="Previsto",IF(Visao="Realizado + previsto",1,0),1))</f>
        <v/>
      </c>
      <c r="N1992" s="54">
        <f>IF(OR(B1992="",H1992&lt;&gt;"Previsto"),"",IF(B1992&lt;TODAY(),"Atrasado",IF(B1992&lt;=TODAY()+7,"Vence em 7 dias","A vencer")))</f>
        <v/>
      </c>
    </row>
    <row r="1993">
      <c r="B1993" s="51" t="n"/>
      <c r="C1993" s="52" t="n"/>
      <c r="D1993" s="52" t="n"/>
      <c r="E1993" s="52" t="n"/>
      <c r="F1993" s="52" t="n"/>
      <c r="G1993" s="52" t="n"/>
      <c r="H1993" s="52" t="n"/>
      <c r="I1993" s="53" t="n"/>
      <c r="J1993" s="54">
        <f>IF(D1993="","",IFERROR(INDEX(CatTipo,MATCH(D1993,CatNome,0)),"?"))</f>
        <v/>
      </c>
      <c r="K1993" s="54">
        <f>IF(D1993="","",IFERROR(INDEX(CatGrupo,MATCH(D1993,CatNome,0)),"?"))</f>
        <v/>
      </c>
      <c r="L1993" s="55">
        <f>IF(J1993="Entrada",N(I1993),IF(J1993="Saída",-N(I1993),0))</f>
        <v/>
      </c>
      <c r="M1993" s="54">
        <f>IF(B1993="",0,IF(H1993="Previsto",IF(Visao="Realizado + previsto",1,0),1))</f>
        <v/>
      </c>
      <c r="N1993" s="54">
        <f>IF(OR(B1993="",H1993&lt;&gt;"Previsto"),"",IF(B1993&lt;TODAY(),"Atrasado",IF(B1993&lt;=TODAY()+7,"Vence em 7 dias","A vencer")))</f>
        <v/>
      </c>
    </row>
    <row r="1994">
      <c r="B1994" s="51" t="n"/>
      <c r="C1994" s="52" t="n"/>
      <c r="D1994" s="52" t="n"/>
      <c r="E1994" s="52" t="n"/>
      <c r="F1994" s="52" t="n"/>
      <c r="G1994" s="52" t="n"/>
      <c r="H1994" s="52" t="n"/>
      <c r="I1994" s="53" t="n"/>
      <c r="J1994" s="54">
        <f>IF(D1994="","",IFERROR(INDEX(CatTipo,MATCH(D1994,CatNome,0)),"?"))</f>
        <v/>
      </c>
      <c r="K1994" s="54">
        <f>IF(D1994="","",IFERROR(INDEX(CatGrupo,MATCH(D1994,CatNome,0)),"?"))</f>
        <v/>
      </c>
      <c r="L1994" s="55">
        <f>IF(J1994="Entrada",N(I1994),IF(J1994="Saída",-N(I1994),0))</f>
        <v/>
      </c>
      <c r="M1994" s="54">
        <f>IF(B1994="",0,IF(H1994="Previsto",IF(Visao="Realizado + previsto",1,0),1))</f>
        <v/>
      </c>
      <c r="N1994" s="54">
        <f>IF(OR(B1994="",H1994&lt;&gt;"Previsto"),"",IF(B1994&lt;TODAY(),"Atrasado",IF(B1994&lt;=TODAY()+7,"Vence em 7 dias","A vencer")))</f>
        <v/>
      </c>
    </row>
    <row r="1995">
      <c r="B1995" s="51" t="n"/>
      <c r="C1995" s="52" t="n"/>
      <c r="D1995" s="52" t="n"/>
      <c r="E1995" s="52" t="n"/>
      <c r="F1995" s="52" t="n"/>
      <c r="G1995" s="52" t="n"/>
      <c r="H1995" s="52" t="n"/>
      <c r="I1995" s="53" t="n"/>
      <c r="J1995" s="54">
        <f>IF(D1995="","",IFERROR(INDEX(CatTipo,MATCH(D1995,CatNome,0)),"?"))</f>
        <v/>
      </c>
      <c r="K1995" s="54">
        <f>IF(D1995="","",IFERROR(INDEX(CatGrupo,MATCH(D1995,CatNome,0)),"?"))</f>
        <v/>
      </c>
      <c r="L1995" s="55">
        <f>IF(J1995="Entrada",N(I1995),IF(J1995="Saída",-N(I1995),0))</f>
        <v/>
      </c>
      <c r="M1995" s="54">
        <f>IF(B1995="",0,IF(H1995="Previsto",IF(Visao="Realizado + previsto",1,0),1))</f>
        <v/>
      </c>
      <c r="N1995" s="54">
        <f>IF(OR(B1995="",H1995&lt;&gt;"Previsto"),"",IF(B1995&lt;TODAY(),"Atrasado",IF(B1995&lt;=TODAY()+7,"Vence em 7 dias","A vencer")))</f>
        <v/>
      </c>
    </row>
    <row r="1996">
      <c r="B1996" s="51" t="n"/>
      <c r="C1996" s="52" t="n"/>
      <c r="D1996" s="52" t="n"/>
      <c r="E1996" s="52" t="n"/>
      <c r="F1996" s="52" t="n"/>
      <c r="G1996" s="52" t="n"/>
      <c r="H1996" s="52" t="n"/>
      <c r="I1996" s="53" t="n"/>
      <c r="J1996" s="54">
        <f>IF(D1996="","",IFERROR(INDEX(CatTipo,MATCH(D1996,CatNome,0)),"?"))</f>
        <v/>
      </c>
      <c r="K1996" s="54">
        <f>IF(D1996="","",IFERROR(INDEX(CatGrupo,MATCH(D1996,CatNome,0)),"?"))</f>
        <v/>
      </c>
      <c r="L1996" s="55">
        <f>IF(J1996="Entrada",N(I1996),IF(J1996="Saída",-N(I1996),0))</f>
        <v/>
      </c>
      <c r="M1996" s="54">
        <f>IF(B1996="",0,IF(H1996="Previsto",IF(Visao="Realizado + previsto",1,0),1))</f>
        <v/>
      </c>
      <c r="N1996" s="54">
        <f>IF(OR(B1996="",H1996&lt;&gt;"Previsto"),"",IF(B1996&lt;TODAY(),"Atrasado",IF(B1996&lt;=TODAY()+7,"Vence em 7 dias","A vencer")))</f>
        <v/>
      </c>
    </row>
    <row r="1997">
      <c r="B1997" s="51" t="n"/>
      <c r="C1997" s="52" t="n"/>
      <c r="D1997" s="52" t="n"/>
      <c r="E1997" s="52" t="n"/>
      <c r="F1997" s="52" t="n"/>
      <c r="G1997" s="52" t="n"/>
      <c r="H1997" s="52" t="n"/>
      <c r="I1997" s="53" t="n"/>
      <c r="J1997" s="54">
        <f>IF(D1997="","",IFERROR(INDEX(CatTipo,MATCH(D1997,CatNome,0)),"?"))</f>
        <v/>
      </c>
      <c r="K1997" s="54">
        <f>IF(D1997="","",IFERROR(INDEX(CatGrupo,MATCH(D1997,CatNome,0)),"?"))</f>
        <v/>
      </c>
      <c r="L1997" s="55">
        <f>IF(J1997="Entrada",N(I1997),IF(J1997="Saída",-N(I1997),0))</f>
        <v/>
      </c>
      <c r="M1997" s="54">
        <f>IF(B1997="",0,IF(H1997="Previsto",IF(Visao="Realizado + previsto",1,0),1))</f>
        <v/>
      </c>
      <c r="N1997" s="54">
        <f>IF(OR(B1997="",H1997&lt;&gt;"Previsto"),"",IF(B1997&lt;TODAY(),"Atrasado",IF(B1997&lt;=TODAY()+7,"Vence em 7 dias","A vencer")))</f>
        <v/>
      </c>
    </row>
    <row r="1998">
      <c r="B1998" s="51" t="n"/>
      <c r="C1998" s="52" t="n"/>
      <c r="D1998" s="52" t="n"/>
      <c r="E1998" s="52" t="n"/>
      <c r="F1998" s="52" t="n"/>
      <c r="G1998" s="52" t="n"/>
      <c r="H1998" s="52" t="n"/>
      <c r="I1998" s="53" t="n"/>
      <c r="J1998" s="54">
        <f>IF(D1998="","",IFERROR(INDEX(CatTipo,MATCH(D1998,CatNome,0)),"?"))</f>
        <v/>
      </c>
      <c r="K1998" s="54">
        <f>IF(D1998="","",IFERROR(INDEX(CatGrupo,MATCH(D1998,CatNome,0)),"?"))</f>
        <v/>
      </c>
      <c r="L1998" s="55">
        <f>IF(J1998="Entrada",N(I1998),IF(J1998="Saída",-N(I1998),0))</f>
        <v/>
      </c>
      <c r="M1998" s="54">
        <f>IF(B1998="",0,IF(H1998="Previsto",IF(Visao="Realizado + previsto",1,0),1))</f>
        <v/>
      </c>
      <c r="N1998" s="54">
        <f>IF(OR(B1998="",H1998&lt;&gt;"Previsto"),"",IF(B1998&lt;TODAY(),"Atrasado",IF(B1998&lt;=TODAY()+7,"Vence em 7 dias","A vencer")))</f>
        <v/>
      </c>
    </row>
    <row r="1999">
      <c r="B1999" s="51" t="n"/>
      <c r="C1999" s="52" t="n"/>
      <c r="D1999" s="52" t="n"/>
      <c r="E1999" s="52" t="n"/>
      <c r="F1999" s="52" t="n"/>
      <c r="G1999" s="52" t="n"/>
      <c r="H1999" s="52" t="n"/>
      <c r="I1999" s="53" t="n"/>
      <c r="J1999" s="54">
        <f>IF(D1999="","",IFERROR(INDEX(CatTipo,MATCH(D1999,CatNome,0)),"?"))</f>
        <v/>
      </c>
      <c r="K1999" s="54">
        <f>IF(D1999="","",IFERROR(INDEX(CatGrupo,MATCH(D1999,CatNome,0)),"?"))</f>
        <v/>
      </c>
      <c r="L1999" s="55">
        <f>IF(J1999="Entrada",N(I1999),IF(J1999="Saída",-N(I1999),0))</f>
        <v/>
      </c>
      <c r="M1999" s="54">
        <f>IF(B1999="",0,IF(H1999="Previsto",IF(Visao="Realizado + previsto",1,0),1))</f>
        <v/>
      </c>
      <c r="N1999" s="54">
        <f>IF(OR(B1999="",H1999&lt;&gt;"Previsto"),"",IF(B1999&lt;TODAY(),"Atrasado",IF(B1999&lt;=TODAY()+7,"Vence em 7 dias","A vencer")))</f>
        <v/>
      </c>
    </row>
    <row r="2000">
      <c r="B2000" s="51" t="n"/>
      <c r="C2000" s="52" t="n"/>
      <c r="D2000" s="52" t="n"/>
      <c r="E2000" s="52" t="n"/>
      <c r="F2000" s="52" t="n"/>
      <c r="G2000" s="52" t="n"/>
      <c r="H2000" s="52" t="n"/>
      <c r="I2000" s="53" t="n"/>
      <c r="J2000" s="54">
        <f>IF(D2000="","",IFERROR(INDEX(CatTipo,MATCH(D2000,CatNome,0)),"?"))</f>
        <v/>
      </c>
      <c r="K2000" s="54">
        <f>IF(D2000="","",IFERROR(INDEX(CatGrupo,MATCH(D2000,CatNome,0)),"?"))</f>
        <v/>
      </c>
      <c r="L2000" s="55">
        <f>IF(J2000="Entrada",N(I2000),IF(J2000="Saída",-N(I2000),0))</f>
        <v/>
      </c>
      <c r="M2000" s="54">
        <f>IF(B2000="",0,IF(H2000="Previsto",IF(Visao="Realizado + previsto",1,0),1))</f>
        <v/>
      </c>
      <c r="N2000" s="54">
        <f>IF(OR(B2000="",H2000&lt;&gt;"Previsto"),"",IF(B2000&lt;TODAY(),"Atrasado",IF(B2000&lt;=TODAY()+7,"Vence em 7 dias","A vencer")))</f>
        <v/>
      </c>
    </row>
    <row r="2001">
      <c r="B2001" s="51" t="n"/>
      <c r="C2001" s="52" t="n"/>
      <c r="D2001" s="52" t="n"/>
      <c r="E2001" s="52" t="n"/>
      <c r="F2001" s="52" t="n"/>
      <c r="G2001" s="52" t="n"/>
      <c r="H2001" s="52" t="n"/>
      <c r="I2001" s="53" t="n"/>
      <c r="J2001" s="54">
        <f>IF(D2001="","",IFERROR(INDEX(CatTipo,MATCH(D2001,CatNome,0)),"?"))</f>
        <v/>
      </c>
      <c r="K2001" s="54">
        <f>IF(D2001="","",IFERROR(INDEX(CatGrupo,MATCH(D2001,CatNome,0)),"?"))</f>
        <v/>
      </c>
      <c r="L2001" s="55">
        <f>IF(J2001="Entrada",N(I2001),IF(J2001="Saída",-N(I2001),0))</f>
        <v/>
      </c>
      <c r="M2001" s="54">
        <f>IF(B2001="",0,IF(H2001="Previsto",IF(Visao="Realizado + previsto",1,0),1))</f>
        <v/>
      </c>
      <c r="N2001" s="54">
        <f>IF(OR(B2001="",H2001&lt;&gt;"Previsto"),"",IF(B2001&lt;TODAY(),"Atrasado",IF(B2001&lt;=TODAY()+7,"Vence em 7 dias","A vencer")))</f>
        <v/>
      </c>
    </row>
    <row r="2002">
      <c r="B2002" s="51" t="n"/>
      <c r="C2002" s="52" t="n"/>
      <c r="D2002" s="52" t="n"/>
      <c r="E2002" s="52" t="n"/>
      <c r="F2002" s="52" t="n"/>
      <c r="G2002" s="52" t="n"/>
      <c r="H2002" s="52" t="n"/>
      <c r="I2002" s="53" t="n"/>
      <c r="J2002" s="54">
        <f>IF(D2002="","",IFERROR(INDEX(CatTipo,MATCH(D2002,CatNome,0)),"?"))</f>
        <v/>
      </c>
      <c r="K2002" s="54">
        <f>IF(D2002="","",IFERROR(INDEX(CatGrupo,MATCH(D2002,CatNome,0)),"?"))</f>
        <v/>
      </c>
      <c r="L2002" s="55">
        <f>IF(J2002="Entrada",N(I2002),IF(J2002="Saída",-N(I2002),0))</f>
        <v/>
      </c>
      <c r="M2002" s="54">
        <f>IF(B2002="",0,IF(H2002="Previsto",IF(Visao="Realizado + previsto",1,0),1))</f>
        <v/>
      </c>
      <c r="N2002" s="54">
        <f>IF(OR(B2002="",H2002&lt;&gt;"Previsto"),"",IF(B2002&lt;TODAY(),"Atrasado",IF(B2002&lt;=TODAY()+7,"Vence em 7 dias","A vencer")))</f>
        <v/>
      </c>
    </row>
    <row r="2003">
      <c r="B2003" s="51" t="n"/>
      <c r="C2003" s="52" t="n"/>
      <c r="D2003" s="52" t="n"/>
      <c r="E2003" s="52" t="n"/>
      <c r="F2003" s="52" t="n"/>
      <c r="G2003" s="52" t="n"/>
      <c r="H2003" s="52" t="n"/>
      <c r="I2003" s="53" t="n"/>
      <c r="J2003" s="54">
        <f>IF(D2003="","",IFERROR(INDEX(CatTipo,MATCH(D2003,CatNome,0)),"?"))</f>
        <v/>
      </c>
      <c r="K2003" s="54">
        <f>IF(D2003="","",IFERROR(INDEX(CatGrupo,MATCH(D2003,CatNome,0)),"?"))</f>
        <v/>
      </c>
      <c r="L2003" s="55">
        <f>IF(J2003="Entrada",N(I2003),IF(J2003="Saída",-N(I2003),0))</f>
        <v/>
      </c>
      <c r="M2003" s="54">
        <f>IF(B2003="",0,IF(H2003="Previsto",IF(Visao="Realizado + previsto",1,0),1))</f>
        <v/>
      </c>
      <c r="N2003" s="54">
        <f>IF(OR(B2003="",H2003&lt;&gt;"Previsto"),"",IF(B2003&lt;TODAY(),"Atrasado",IF(B2003&lt;=TODAY()+7,"Vence em 7 dias","A vencer")))</f>
        <v/>
      </c>
    </row>
    <row r="2004">
      <c r="B2004" s="51" t="n"/>
      <c r="C2004" s="52" t="n"/>
      <c r="D2004" s="52" t="n"/>
      <c r="E2004" s="52" t="n"/>
      <c r="F2004" s="52" t="n"/>
      <c r="G2004" s="52" t="n"/>
      <c r="H2004" s="52" t="n"/>
      <c r="I2004" s="53" t="n"/>
      <c r="J2004" s="54">
        <f>IF(D2004="","",IFERROR(INDEX(CatTipo,MATCH(D2004,CatNome,0)),"?"))</f>
        <v/>
      </c>
      <c r="K2004" s="54">
        <f>IF(D2004="","",IFERROR(INDEX(CatGrupo,MATCH(D2004,CatNome,0)),"?"))</f>
        <v/>
      </c>
      <c r="L2004" s="55">
        <f>IF(J2004="Entrada",N(I2004),IF(J2004="Saída",-N(I2004),0))</f>
        <v/>
      </c>
      <c r="M2004" s="54">
        <f>IF(B2004="",0,IF(H2004="Previsto",IF(Visao="Realizado + previsto",1,0),1))</f>
        <v/>
      </c>
      <c r="N2004" s="54">
        <f>IF(OR(B2004="",H2004&lt;&gt;"Previsto"),"",IF(B2004&lt;TODAY(),"Atrasado",IF(B2004&lt;=TODAY()+7,"Vence em 7 dias","A vencer")))</f>
        <v/>
      </c>
    </row>
    <row r="2005">
      <c r="B2005" s="51" t="n"/>
      <c r="C2005" s="52" t="n"/>
      <c r="D2005" s="52" t="n"/>
      <c r="E2005" s="52" t="n"/>
      <c r="F2005" s="52" t="n"/>
      <c r="G2005" s="52" t="n"/>
      <c r="H2005" s="52" t="n"/>
      <c r="I2005" s="53" t="n"/>
      <c r="J2005" s="54">
        <f>IF(D2005="","",IFERROR(INDEX(CatTipo,MATCH(D2005,CatNome,0)),"?"))</f>
        <v/>
      </c>
      <c r="K2005" s="54">
        <f>IF(D2005="","",IFERROR(INDEX(CatGrupo,MATCH(D2005,CatNome,0)),"?"))</f>
        <v/>
      </c>
      <c r="L2005" s="55">
        <f>IF(J2005="Entrada",N(I2005),IF(J2005="Saída",-N(I2005),0))</f>
        <v/>
      </c>
      <c r="M2005" s="54">
        <f>IF(B2005="",0,IF(H2005="Previsto",IF(Visao="Realizado + previsto",1,0),1))</f>
        <v/>
      </c>
      <c r="N2005" s="54">
        <f>IF(OR(B2005="",H2005&lt;&gt;"Previsto"),"",IF(B2005&lt;TODAY(),"Atrasado",IF(B2005&lt;=TODAY()+7,"Vence em 7 dias","A vencer")))</f>
        <v/>
      </c>
    </row>
    <row r="2006">
      <c r="B2006" s="51" t="n"/>
      <c r="C2006" s="52" t="n"/>
      <c r="D2006" s="52" t="n"/>
      <c r="E2006" s="52" t="n"/>
      <c r="F2006" s="52" t="n"/>
      <c r="G2006" s="52" t="n"/>
      <c r="H2006" s="52" t="n"/>
      <c r="I2006" s="53" t="n"/>
      <c r="J2006" s="54">
        <f>IF(D2006="","",IFERROR(INDEX(CatTipo,MATCH(D2006,CatNome,0)),"?"))</f>
        <v/>
      </c>
      <c r="K2006" s="54">
        <f>IF(D2006="","",IFERROR(INDEX(CatGrupo,MATCH(D2006,CatNome,0)),"?"))</f>
        <v/>
      </c>
      <c r="L2006" s="55">
        <f>IF(J2006="Entrada",N(I2006),IF(J2006="Saída",-N(I2006),0))</f>
        <v/>
      </c>
      <c r="M2006" s="54">
        <f>IF(B2006="",0,IF(H2006="Previsto",IF(Visao="Realizado + previsto",1,0),1))</f>
        <v/>
      </c>
      <c r="N2006" s="54">
        <f>IF(OR(B2006="",H2006&lt;&gt;"Previsto"),"",IF(B2006&lt;TODAY(),"Atrasado",IF(B2006&lt;=TODAY()+7,"Vence em 7 dias","A vencer")))</f>
        <v/>
      </c>
    </row>
    <row r="2007">
      <c r="B2007" s="51" t="n"/>
      <c r="C2007" s="52" t="n"/>
      <c r="D2007" s="52" t="n"/>
      <c r="E2007" s="52" t="n"/>
      <c r="F2007" s="52" t="n"/>
      <c r="G2007" s="52" t="n"/>
      <c r="H2007" s="52" t="n"/>
      <c r="I2007" s="53" t="n"/>
      <c r="J2007" s="54">
        <f>IF(D2007="","",IFERROR(INDEX(CatTipo,MATCH(D2007,CatNome,0)),"?"))</f>
        <v/>
      </c>
      <c r="K2007" s="54">
        <f>IF(D2007="","",IFERROR(INDEX(CatGrupo,MATCH(D2007,CatNome,0)),"?"))</f>
        <v/>
      </c>
      <c r="L2007" s="55">
        <f>IF(J2007="Entrada",N(I2007),IF(J2007="Saída",-N(I2007),0))</f>
        <v/>
      </c>
      <c r="M2007" s="54">
        <f>IF(B2007="",0,IF(H2007="Previsto",IF(Visao="Realizado + previsto",1,0),1))</f>
        <v/>
      </c>
      <c r="N2007" s="54">
        <f>IF(OR(B2007="",H2007&lt;&gt;"Previsto"),"",IF(B2007&lt;TODAY(),"Atrasado",IF(B2007&lt;=TODAY()+7,"Vence em 7 dias","A vencer")))</f>
        <v/>
      </c>
    </row>
    <row r="2008">
      <c r="B2008" s="51" t="n"/>
      <c r="C2008" s="52" t="n"/>
      <c r="D2008" s="52" t="n"/>
      <c r="E2008" s="52" t="n"/>
      <c r="F2008" s="52" t="n"/>
      <c r="G2008" s="52" t="n"/>
      <c r="H2008" s="52" t="n"/>
      <c r="I2008" s="53" t="n"/>
      <c r="J2008" s="54">
        <f>IF(D2008="","",IFERROR(INDEX(CatTipo,MATCH(D2008,CatNome,0)),"?"))</f>
        <v/>
      </c>
      <c r="K2008" s="54">
        <f>IF(D2008="","",IFERROR(INDEX(CatGrupo,MATCH(D2008,CatNome,0)),"?"))</f>
        <v/>
      </c>
      <c r="L2008" s="55">
        <f>IF(J2008="Entrada",N(I2008),IF(J2008="Saída",-N(I2008),0))</f>
        <v/>
      </c>
      <c r="M2008" s="54">
        <f>IF(B2008="",0,IF(H2008="Previsto",IF(Visao="Realizado + previsto",1,0),1))</f>
        <v/>
      </c>
      <c r="N2008" s="54">
        <f>IF(OR(B2008="",H2008&lt;&gt;"Previsto"),"",IF(B2008&lt;TODAY(),"Atrasado",IF(B2008&lt;=TODAY()+7,"Vence em 7 dias","A vencer")))</f>
        <v/>
      </c>
    </row>
    <row r="2009">
      <c r="B2009" s="51" t="n"/>
      <c r="C2009" s="52" t="n"/>
      <c r="D2009" s="52" t="n"/>
      <c r="E2009" s="52" t="n"/>
      <c r="F2009" s="52" t="n"/>
      <c r="G2009" s="52" t="n"/>
      <c r="H2009" s="52" t="n"/>
      <c r="I2009" s="53" t="n"/>
      <c r="J2009" s="54">
        <f>IF(D2009="","",IFERROR(INDEX(CatTipo,MATCH(D2009,CatNome,0)),"?"))</f>
        <v/>
      </c>
      <c r="K2009" s="54">
        <f>IF(D2009="","",IFERROR(INDEX(CatGrupo,MATCH(D2009,CatNome,0)),"?"))</f>
        <v/>
      </c>
      <c r="L2009" s="55">
        <f>IF(J2009="Entrada",N(I2009),IF(J2009="Saída",-N(I2009),0))</f>
        <v/>
      </c>
      <c r="M2009" s="54">
        <f>IF(B2009="",0,IF(H2009="Previsto",IF(Visao="Realizado + previsto",1,0),1))</f>
        <v/>
      </c>
      <c r="N2009" s="54">
        <f>IF(OR(B2009="",H2009&lt;&gt;"Previsto"),"",IF(B2009&lt;TODAY(),"Atrasado",IF(B2009&lt;=TODAY()+7,"Vence em 7 dias","A vencer")))</f>
        <v/>
      </c>
    </row>
    <row r="2010">
      <c r="B2010" s="51" t="n"/>
      <c r="C2010" s="52" t="n"/>
      <c r="D2010" s="52" t="n"/>
      <c r="E2010" s="52" t="n"/>
      <c r="F2010" s="52" t="n"/>
      <c r="G2010" s="52" t="n"/>
      <c r="H2010" s="52" t="n"/>
      <c r="I2010" s="53" t="n"/>
      <c r="J2010" s="54">
        <f>IF(D2010="","",IFERROR(INDEX(CatTipo,MATCH(D2010,CatNome,0)),"?"))</f>
        <v/>
      </c>
      <c r="K2010" s="54">
        <f>IF(D2010="","",IFERROR(INDEX(CatGrupo,MATCH(D2010,CatNome,0)),"?"))</f>
        <v/>
      </c>
      <c r="L2010" s="55">
        <f>IF(J2010="Entrada",N(I2010),IF(J2010="Saída",-N(I2010),0))</f>
        <v/>
      </c>
      <c r="M2010" s="54">
        <f>IF(B2010="",0,IF(H2010="Previsto",IF(Visao="Realizado + previsto",1,0),1))</f>
        <v/>
      </c>
      <c r="N2010" s="54">
        <f>IF(OR(B2010="",H2010&lt;&gt;"Previsto"),"",IF(B2010&lt;TODAY(),"Atrasado",IF(B2010&lt;=TODAY()+7,"Vence em 7 dias","A vencer")))</f>
        <v/>
      </c>
    </row>
    <row r="2011">
      <c r="B2011" s="51" t="n"/>
      <c r="C2011" s="52" t="n"/>
      <c r="D2011" s="52" t="n"/>
      <c r="E2011" s="52" t="n"/>
      <c r="F2011" s="52" t="n"/>
      <c r="G2011" s="52" t="n"/>
      <c r="H2011" s="52" t="n"/>
      <c r="I2011" s="53" t="n"/>
      <c r="J2011" s="54">
        <f>IF(D2011="","",IFERROR(INDEX(CatTipo,MATCH(D2011,CatNome,0)),"?"))</f>
        <v/>
      </c>
      <c r="K2011" s="54">
        <f>IF(D2011="","",IFERROR(INDEX(CatGrupo,MATCH(D2011,CatNome,0)),"?"))</f>
        <v/>
      </c>
      <c r="L2011" s="55">
        <f>IF(J2011="Entrada",N(I2011),IF(J2011="Saída",-N(I2011),0))</f>
        <v/>
      </c>
      <c r="M2011" s="54">
        <f>IF(B2011="",0,IF(H2011="Previsto",IF(Visao="Realizado + previsto",1,0),1))</f>
        <v/>
      </c>
      <c r="N2011" s="54">
        <f>IF(OR(B2011="",H2011&lt;&gt;"Previsto"),"",IF(B2011&lt;TODAY(),"Atrasado",IF(B2011&lt;=TODAY()+7,"Vence em 7 dias","A vencer")))</f>
        <v/>
      </c>
    </row>
    <row r="2012">
      <c r="B2012" s="51" t="n"/>
      <c r="C2012" s="52" t="n"/>
      <c r="D2012" s="52" t="n"/>
      <c r="E2012" s="52" t="n"/>
      <c r="F2012" s="52" t="n"/>
      <c r="G2012" s="52" t="n"/>
      <c r="H2012" s="52" t="n"/>
      <c r="I2012" s="53" t="n"/>
      <c r="J2012" s="54">
        <f>IF(D2012="","",IFERROR(INDEX(CatTipo,MATCH(D2012,CatNome,0)),"?"))</f>
        <v/>
      </c>
      <c r="K2012" s="54">
        <f>IF(D2012="","",IFERROR(INDEX(CatGrupo,MATCH(D2012,CatNome,0)),"?"))</f>
        <v/>
      </c>
      <c r="L2012" s="55">
        <f>IF(J2012="Entrada",N(I2012),IF(J2012="Saída",-N(I2012),0))</f>
        <v/>
      </c>
      <c r="M2012" s="54">
        <f>IF(B2012="",0,IF(H2012="Previsto",IF(Visao="Realizado + previsto",1,0),1))</f>
        <v/>
      </c>
      <c r="N2012" s="54">
        <f>IF(OR(B2012="",H2012&lt;&gt;"Previsto"),"",IF(B2012&lt;TODAY(),"Atrasado",IF(B2012&lt;=TODAY()+7,"Vence em 7 dias","A vencer")))</f>
        <v/>
      </c>
    </row>
    <row r="2013">
      <c r="B2013" s="51" t="n"/>
      <c r="C2013" s="52" t="n"/>
      <c r="D2013" s="52" t="n"/>
      <c r="E2013" s="52" t="n"/>
      <c r="F2013" s="52" t="n"/>
      <c r="G2013" s="52" t="n"/>
      <c r="H2013" s="52" t="n"/>
      <c r="I2013" s="53" t="n"/>
      <c r="J2013" s="54">
        <f>IF(D2013="","",IFERROR(INDEX(CatTipo,MATCH(D2013,CatNome,0)),"?"))</f>
        <v/>
      </c>
      <c r="K2013" s="54">
        <f>IF(D2013="","",IFERROR(INDEX(CatGrupo,MATCH(D2013,CatNome,0)),"?"))</f>
        <v/>
      </c>
      <c r="L2013" s="55">
        <f>IF(J2013="Entrada",N(I2013),IF(J2013="Saída",-N(I2013),0))</f>
        <v/>
      </c>
      <c r="M2013" s="54">
        <f>IF(B2013="",0,IF(H2013="Previsto",IF(Visao="Realizado + previsto",1,0),1))</f>
        <v/>
      </c>
      <c r="N2013" s="54">
        <f>IF(OR(B2013="",H2013&lt;&gt;"Previsto"),"",IF(B2013&lt;TODAY(),"Atrasado",IF(B2013&lt;=TODAY()+7,"Vence em 7 dias","A vencer")))</f>
        <v/>
      </c>
    </row>
    <row r="2014">
      <c r="B2014" s="51" t="n"/>
      <c r="C2014" s="52" t="n"/>
      <c r="D2014" s="52" t="n"/>
      <c r="E2014" s="52" t="n"/>
      <c r="F2014" s="52" t="n"/>
      <c r="G2014" s="52" t="n"/>
      <c r="H2014" s="52" t="n"/>
      <c r="I2014" s="53" t="n"/>
      <c r="J2014" s="54">
        <f>IF(D2014="","",IFERROR(INDEX(CatTipo,MATCH(D2014,CatNome,0)),"?"))</f>
        <v/>
      </c>
      <c r="K2014" s="54">
        <f>IF(D2014="","",IFERROR(INDEX(CatGrupo,MATCH(D2014,CatNome,0)),"?"))</f>
        <v/>
      </c>
      <c r="L2014" s="55">
        <f>IF(J2014="Entrada",N(I2014),IF(J2014="Saída",-N(I2014),0))</f>
        <v/>
      </c>
      <c r="M2014" s="54">
        <f>IF(B2014="",0,IF(H2014="Previsto",IF(Visao="Realizado + previsto",1,0),1))</f>
        <v/>
      </c>
      <c r="N2014" s="54">
        <f>IF(OR(B2014="",H2014&lt;&gt;"Previsto"),"",IF(B2014&lt;TODAY(),"Atrasado",IF(B2014&lt;=TODAY()+7,"Vence em 7 dias","A vencer")))</f>
        <v/>
      </c>
    </row>
    <row r="2015">
      <c r="B2015" s="51" t="n"/>
      <c r="C2015" s="52" t="n"/>
      <c r="D2015" s="52" t="n"/>
      <c r="E2015" s="52" t="n"/>
      <c r="F2015" s="52" t="n"/>
      <c r="G2015" s="52" t="n"/>
      <c r="H2015" s="52" t="n"/>
      <c r="I2015" s="53" t="n"/>
      <c r="J2015" s="54">
        <f>IF(D2015="","",IFERROR(INDEX(CatTipo,MATCH(D2015,CatNome,0)),"?"))</f>
        <v/>
      </c>
      <c r="K2015" s="54">
        <f>IF(D2015="","",IFERROR(INDEX(CatGrupo,MATCH(D2015,CatNome,0)),"?"))</f>
        <v/>
      </c>
      <c r="L2015" s="55">
        <f>IF(J2015="Entrada",N(I2015),IF(J2015="Saída",-N(I2015),0))</f>
        <v/>
      </c>
      <c r="M2015" s="54">
        <f>IF(B2015="",0,IF(H2015="Previsto",IF(Visao="Realizado + previsto",1,0),1))</f>
        <v/>
      </c>
      <c r="N2015" s="54">
        <f>IF(OR(B2015="",H2015&lt;&gt;"Previsto"),"",IF(B2015&lt;TODAY(),"Atrasado",IF(B2015&lt;=TODAY()+7,"Vence em 7 dias","A vencer")))</f>
        <v/>
      </c>
    </row>
    <row r="2016">
      <c r="B2016" s="51" t="n"/>
      <c r="C2016" s="52" t="n"/>
      <c r="D2016" s="52" t="n"/>
      <c r="E2016" s="52" t="n"/>
      <c r="F2016" s="52" t="n"/>
      <c r="G2016" s="52" t="n"/>
      <c r="H2016" s="52" t="n"/>
      <c r="I2016" s="53" t="n"/>
      <c r="J2016" s="54">
        <f>IF(D2016="","",IFERROR(INDEX(CatTipo,MATCH(D2016,CatNome,0)),"?"))</f>
        <v/>
      </c>
      <c r="K2016" s="54">
        <f>IF(D2016="","",IFERROR(INDEX(CatGrupo,MATCH(D2016,CatNome,0)),"?"))</f>
        <v/>
      </c>
      <c r="L2016" s="55">
        <f>IF(J2016="Entrada",N(I2016),IF(J2016="Saída",-N(I2016),0))</f>
        <v/>
      </c>
      <c r="M2016" s="54">
        <f>IF(B2016="",0,IF(H2016="Previsto",IF(Visao="Realizado + previsto",1,0),1))</f>
        <v/>
      </c>
      <c r="N2016" s="54">
        <f>IF(OR(B2016="",H2016&lt;&gt;"Previsto"),"",IF(B2016&lt;TODAY(),"Atrasado",IF(B2016&lt;=TODAY()+7,"Vence em 7 dias","A vencer")))</f>
        <v/>
      </c>
    </row>
    <row r="2017">
      <c r="B2017" s="51" t="n"/>
      <c r="C2017" s="52" t="n"/>
      <c r="D2017" s="52" t="n"/>
      <c r="E2017" s="52" t="n"/>
      <c r="F2017" s="52" t="n"/>
      <c r="G2017" s="52" t="n"/>
      <c r="H2017" s="52" t="n"/>
      <c r="I2017" s="53" t="n"/>
      <c r="J2017" s="54">
        <f>IF(D2017="","",IFERROR(INDEX(CatTipo,MATCH(D2017,CatNome,0)),"?"))</f>
        <v/>
      </c>
      <c r="K2017" s="54">
        <f>IF(D2017="","",IFERROR(INDEX(CatGrupo,MATCH(D2017,CatNome,0)),"?"))</f>
        <v/>
      </c>
      <c r="L2017" s="55">
        <f>IF(J2017="Entrada",N(I2017),IF(J2017="Saída",-N(I2017),0))</f>
        <v/>
      </c>
      <c r="M2017" s="54">
        <f>IF(B2017="",0,IF(H2017="Previsto",IF(Visao="Realizado + previsto",1,0),1))</f>
        <v/>
      </c>
      <c r="N2017" s="54">
        <f>IF(OR(B2017="",H2017&lt;&gt;"Previsto"),"",IF(B2017&lt;TODAY(),"Atrasado",IF(B2017&lt;=TODAY()+7,"Vence em 7 dias","A vencer")))</f>
        <v/>
      </c>
    </row>
    <row r="2018">
      <c r="B2018" s="51" t="n"/>
      <c r="C2018" s="52" t="n"/>
      <c r="D2018" s="52" t="n"/>
      <c r="E2018" s="52" t="n"/>
      <c r="F2018" s="52" t="n"/>
      <c r="G2018" s="52" t="n"/>
      <c r="H2018" s="52" t="n"/>
      <c r="I2018" s="53" t="n"/>
      <c r="J2018" s="54">
        <f>IF(D2018="","",IFERROR(INDEX(CatTipo,MATCH(D2018,CatNome,0)),"?"))</f>
        <v/>
      </c>
      <c r="K2018" s="54">
        <f>IF(D2018="","",IFERROR(INDEX(CatGrupo,MATCH(D2018,CatNome,0)),"?"))</f>
        <v/>
      </c>
      <c r="L2018" s="55">
        <f>IF(J2018="Entrada",N(I2018),IF(J2018="Saída",-N(I2018),0))</f>
        <v/>
      </c>
      <c r="M2018" s="54">
        <f>IF(B2018="",0,IF(H2018="Previsto",IF(Visao="Realizado + previsto",1,0),1))</f>
        <v/>
      </c>
      <c r="N2018" s="54">
        <f>IF(OR(B2018="",H2018&lt;&gt;"Previsto"),"",IF(B2018&lt;TODAY(),"Atrasado",IF(B2018&lt;=TODAY()+7,"Vence em 7 dias","A vencer")))</f>
        <v/>
      </c>
    </row>
    <row r="2019">
      <c r="B2019" s="51" t="n"/>
      <c r="C2019" s="52" t="n"/>
      <c r="D2019" s="52" t="n"/>
      <c r="E2019" s="52" t="n"/>
      <c r="F2019" s="52" t="n"/>
      <c r="G2019" s="52" t="n"/>
      <c r="H2019" s="52" t="n"/>
      <c r="I2019" s="53" t="n"/>
      <c r="J2019" s="54">
        <f>IF(D2019="","",IFERROR(INDEX(CatTipo,MATCH(D2019,CatNome,0)),"?"))</f>
        <v/>
      </c>
      <c r="K2019" s="54">
        <f>IF(D2019="","",IFERROR(INDEX(CatGrupo,MATCH(D2019,CatNome,0)),"?"))</f>
        <v/>
      </c>
      <c r="L2019" s="55">
        <f>IF(J2019="Entrada",N(I2019),IF(J2019="Saída",-N(I2019),0))</f>
        <v/>
      </c>
      <c r="M2019" s="54">
        <f>IF(B2019="",0,IF(H2019="Previsto",IF(Visao="Realizado + previsto",1,0),1))</f>
        <v/>
      </c>
      <c r="N2019" s="54">
        <f>IF(OR(B2019="",H2019&lt;&gt;"Previsto"),"",IF(B2019&lt;TODAY(),"Atrasado",IF(B2019&lt;=TODAY()+7,"Vence em 7 dias","A vencer")))</f>
        <v/>
      </c>
    </row>
    <row r="2020">
      <c r="B2020" s="51" t="n"/>
      <c r="C2020" s="52" t="n"/>
      <c r="D2020" s="52" t="n"/>
      <c r="E2020" s="52" t="n"/>
      <c r="F2020" s="52" t="n"/>
      <c r="G2020" s="52" t="n"/>
      <c r="H2020" s="52" t="n"/>
      <c r="I2020" s="53" t="n"/>
      <c r="J2020" s="54">
        <f>IF(D2020="","",IFERROR(INDEX(CatTipo,MATCH(D2020,CatNome,0)),"?"))</f>
        <v/>
      </c>
      <c r="K2020" s="54">
        <f>IF(D2020="","",IFERROR(INDEX(CatGrupo,MATCH(D2020,CatNome,0)),"?"))</f>
        <v/>
      </c>
      <c r="L2020" s="55">
        <f>IF(J2020="Entrada",N(I2020),IF(J2020="Saída",-N(I2020),0))</f>
        <v/>
      </c>
      <c r="M2020" s="54">
        <f>IF(B2020="",0,IF(H2020="Previsto",IF(Visao="Realizado + previsto",1,0),1))</f>
        <v/>
      </c>
      <c r="N2020" s="54">
        <f>IF(OR(B2020="",H2020&lt;&gt;"Previsto"),"",IF(B2020&lt;TODAY(),"Atrasado",IF(B2020&lt;=TODAY()+7,"Vence em 7 dias","A vencer")))</f>
        <v/>
      </c>
    </row>
    <row r="2021">
      <c r="B2021" s="51" t="n"/>
      <c r="C2021" s="52" t="n"/>
      <c r="D2021" s="52" t="n"/>
      <c r="E2021" s="52" t="n"/>
      <c r="F2021" s="52" t="n"/>
      <c r="G2021" s="52" t="n"/>
      <c r="H2021" s="52" t="n"/>
      <c r="I2021" s="53" t="n"/>
      <c r="J2021" s="54">
        <f>IF(D2021="","",IFERROR(INDEX(CatTipo,MATCH(D2021,CatNome,0)),"?"))</f>
        <v/>
      </c>
      <c r="K2021" s="54">
        <f>IF(D2021="","",IFERROR(INDEX(CatGrupo,MATCH(D2021,CatNome,0)),"?"))</f>
        <v/>
      </c>
      <c r="L2021" s="55">
        <f>IF(J2021="Entrada",N(I2021),IF(J2021="Saída",-N(I2021),0))</f>
        <v/>
      </c>
      <c r="M2021" s="54">
        <f>IF(B2021="",0,IF(H2021="Previsto",IF(Visao="Realizado + previsto",1,0),1))</f>
        <v/>
      </c>
      <c r="N2021" s="54">
        <f>IF(OR(B2021="",H2021&lt;&gt;"Previsto"),"",IF(B2021&lt;TODAY(),"Atrasado",IF(B2021&lt;=TODAY()+7,"Vence em 7 dias","A vencer")))</f>
        <v/>
      </c>
    </row>
    <row r="2022">
      <c r="B2022" s="51" t="n"/>
      <c r="C2022" s="52" t="n"/>
      <c r="D2022" s="52" t="n"/>
      <c r="E2022" s="52" t="n"/>
      <c r="F2022" s="52" t="n"/>
      <c r="G2022" s="52" t="n"/>
      <c r="H2022" s="52" t="n"/>
      <c r="I2022" s="53" t="n"/>
      <c r="J2022" s="54">
        <f>IF(D2022="","",IFERROR(INDEX(CatTipo,MATCH(D2022,CatNome,0)),"?"))</f>
        <v/>
      </c>
      <c r="K2022" s="54">
        <f>IF(D2022="","",IFERROR(INDEX(CatGrupo,MATCH(D2022,CatNome,0)),"?"))</f>
        <v/>
      </c>
      <c r="L2022" s="55">
        <f>IF(J2022="Entrada",N(I2022),IF(J2022="Saída",-N(I2022),0))</f>
        <v/>
      </c>
      <c r="M2022" s="54">
        <f>IF(B2022="",0,IF(H2022="Previsto",IF(Visao="Realizado + previsto",1,0),1))</f>
        <v/>
      </c>
      <c r="N2022" s="54">
        <f>IF(OR(B2022="",H2022&lt;&gt;"Previsto"),"",IF(B2022&lt;TODAY(),"Atrasado",IF(B2022&lt;=TODAY()+7,"Vence em 7 dias","A vencer")))</f>
        <v/>
      </c>
    </row>
    <row r="2023">
      <c r="B2023" s="51" t="n"/>
      <c r="C2023" s="52" t="n"/>
      <c r="D2023" s="52" t="n"/>
      <c r="E2023" s="52" t="n"/>
      <c r="F2023" s="52" t="n"/>
      <c r="G2023" s="52" t="n"/>
      <c r="H2023" s="52" t="n"/>
      <c r="I2023" s="53" t="n"/>
      <c r="J2023" s="54">
        <f>IF(D2023="","",IFERROR(INDEX(CatTipo,MATCH(D2023,CatNome,0)),"?"))</f>
        <v/>
      </c>
      <c r="K2023" s="54">
        <f>IF(D2023="","",IFERROR(INDEX(CatGrupo,MATCH(D2023,CatNome,0)),"?"))</f>
        <v/>
      </c>
      <c r="L2023" s="55">
        <f>IF(J2023="Entrada",N(I2023),IF(J2023="Saída",-N(I2023),0))</f>
        <v/>
      </c>
      <c r="M2023" s="54">
        <f>IF(B2023="",0,IF(H2023="Previsto",IF(Visao="Realizado + previsto",1,0),1))</f>
        <v/>
      </c>
      <c r="N2023" s="54">
        <f>IF(OR(B2023="",H2023&lt;&gt;"Previsto"),"",IF(B2023&lt;TODAY(),"Atrasado",IF(B2023&lt;=TODAY()+7,"Vence em 7 dias","A vencer")))</f>
        <v/>
      </c>
    </row>
    <row r="2024">
      <c r="B2024" s="51" t="n"/>
      <c r="C2024" s="52" t="n"/>
      <c r="D2024" s="52" t="n"/>
      <c r="E2024" s="52" t="n"/>
      <c r="F2024" s="52" t="n"/>
      <c r="G2024" s="52" t="n"/>
      <c r="H2024" s="52" t="n"/>
      <c r="I2024" s="53" t="n"/>
      <c r="J2024" s="54">
        <f>IF(D2024="","",IFERROR(INDEX(CatTipo,MATCH(D2024,CatNome,0)),"?"))</f>
        <v/>
      </c>
      <c r="K2024" s="54">
        <f>IF(D2024="","",IFERROR(INDEX(CatGrupo,MATCH(D2024,CatNome,0)),"?"))</f>
        <v/>
      </c>
      <c r="L2024" s="55">
        <f>IF(J2024="Entrada",N(I2024),IF(J2024="Saída",-N(I2024),0))</f>
        <v/>
      </c>
      <c r="M2024" s="54">
        <f>IF(B2024="",0,IF(H2024="Previsto",IF(Visao="Realizado + previsto",1,0),1))</f>
        <v/>
      </c>
      <c r="N2024" s="54">
        <f>IF(OR(B2024="",H2024&lt;&gt;"Previsto"),"",IF(B2024&lt;TODAY(),"Atrasado",IF(B2024&lt;=TODAY()+7,"Vence em 7 dias","A vencer")))</f>
        <v/>
      </c>
    </row>
    <row r="2025">
      <c r="B2025" s="51" t="n"/>
      <c r="C2025" s="52" t="n"/>
      <c r="D2025" s="52" t="n"/>
      <c r="E2025" s="52" t="n"/>
      <c r="F2025" s="52" t="n"/>
      <c r="G2025" s="52" t="n"/>
      <c r="H2025" s="52" t="n"/>
      <c r="I2025" s="53" t="n"/>
      <c r="J2025" s="54">
        <f>IF(D2025="","",IFERROR(INDEX(CatTipo,MATCH(D2025,CatNome,0)),"?"))</f>
        <v/>
      </c>
      <c r="K2025" s="54">
        <f>IF(D2025="","",IFERROR(INDEX(CatGrupo,MATCH(D2025,CatNome,0)),"?"))</f>
        <v/>
      </c>
      <c r="L2025" s="55">
        <f>IF(J2025="Entrada",N(I2025),IF(J2025="Saída",-N(I2025),0))</f>
        <v/>
      </c>
      <c r="M2025" s="54">
        <f>IF(B2025="",0,IF(H2025="Previsto",IF(Visao="Realizado + previsto",1,0),1))</f>
        <v/>
      </c>
      <c r="N2025" s="54">
        <f>IF(OR(B2025="",H2025&lt;&gt;"Previsto"),"",IF(B2025&lt;TODAY(),"Atrasado",IF(B2025&lt;=TODAY()+7,"Vence em 7 dias","A vencer")))</f>
        <v/>
      </c>
    </row>
    <row r="2026">
      <c r="B2026" s="51" t="n"/>
      <c r="C2026" s="52" t="n"/>
      <c r="D2026" s="52" t="n"/>
      <c r="E2026" s="52" t="n"/>
      <c r="F2026" s="52" t="n"/>
      <c r="G2026" s="52" t="n"/>
      <c r="H2026" s="52" t="n"/>
      <c r="I2026" s="53" t="n"/>
      <c r="J2026" s="54">
        <f>IF(D2026="","",IFERROR(INDEX(CatTipo,MATCH(D2026,CatNome,0)),"?"))</f>
        <v/>
      </c>
      <c r="K2026" s="54">
        <f>IF(D2026="","",IFERROR(INDEX(CatGrupo,MATCH(D2026,CatNome,0)),"?"))</f>
        <v/>
      </c>
      <c r="L2026" s="55">
        <f>IF(J2026="Entrada",N(I2026),IF(J2026="Saída",-N(I2026),0))</f>
        <v/>
      </c>
      <c r="M2026" s="54">
        <f>IF(B2026="",0,IF(H2026="Previsto",IF(Visao="Realizado + previsto",1,0),1))</f>
        <v/>
      </c>
      <c r="N2026" s="54">
        <f>IF(OR(B2026="",H2026&lt;&gt;"Previsto"),"",IF(B2026&lt;TODAY(),"Atrasado",IF(B2026&lt;=TODAY()+7,"Vence em 7 dias","A vencer")))</f>
        <v/>
      </c>
    </row>
    <row r="2027">
      <c r="B2027" s="51" t="n"/>
      <c r="C2027" s="52" t="n"/>
      <c r="D2027" s="52" t="n"/>
      <c r="E2027" s="52" t="n"/>
      <c r="F2027" s="52" t="n"/>
      <c r="G2027" s="52" t="n"/>
      <c r="H2027" s="52" t="n"/>
      <c r="I2027" s="53" t="n"/>
      <c r="J2027" s="54">
        <f>IF(D2027="","",IFERROR(INDEX(CatTipo,MATCH(D2027,CatNome,0)),"?"))</f>
        <v/>
      </c>
      <c r="K2027" s="54">
        <f>IF(D2027="","",IFERROR(INDEX(CatGrupo,MATCH(D2027,CatNome,0)),"?"))</f>
        <v/>
      </c>
      <c r="L2027" s="55">
        <f>IF(J2027="Entrada",N(I2027),IF(J2027="Saída",-N(I2027),0))</f>
        <v/>
      </c>
      <c r="M2027" s="54">
        <f>IF(B2027="",0,IF(H2027="Previsto",IF(Visao="Realizado + previsto",1,0),1))</f>
        <v/>
      </c>
      <c r="N2027" s="54">
        <f>IF(OR(B2027="",H2027&lt;&gt;"Previsto"),"",IF(B2027&lt;TODAY(),"Atrasado",IF(B2027&lt;=TODAY()+7,"Vence em 7 dias","A vencer")))</f>
        <v/>
      </c>
    </row>
    <row r="2028">
      <c r="B2028" s="51" t="n"/>
      <c r="C2028" s="52" t="n"/>
      <c r="D2028" s="52" t="n"/>
      <c r="E2028" s="52" t="n"/>
      <c r="F2028" s="52" t="n"/>
      <c r="G2028" s="52" t="n"/>
      <c r="H2028" s="52" t="n"/>
      <c r="I2028" s="53" t="n"/>
      <c r="J2028" s="54">
        <f>IF(D2028="","",IFERROR(INDEX(CatTipo,MATCH(D2028,CatNome,0)),"?"))</f>
        <v/>
      </c>
      <c r="K2028" s="54">
        <f>IF(D2028="","",IFERROR(INDEX(CatGrupo,MATCH(D2028,CatNome,0)),"?"))</f>
        <v/>
      </c>
      <c r="L2028" s="55">
        <f>IF(J2028="Entrada",N(I2028),IF(J2028="Saída",-N(I2028),0))</f>
        <v/>
      </c>
      <c r="M2028" s="54">
        <f>IF(B2028="",0,IF(H2028="Previsto",IF(Visao="Realizado + previsto",1,0),1))</f>
        <v/>
      </c>
      <c r="N2028" s="54">
        <f>IF(OR(B2028="",H2028&lt;&gt;"Previsto"),"",IF(B2028&lt;TODAY(),"Atrasado",IF(B2028&lt;=TODAY()+7,"Vence em 7 dias","A vencer")))</f>
        <v/>
      </c>
    </row>
    <row r="2029">
      <c r="B2029" s="51" t="n"/>
      <c r="C2029" s="52" t="n"/>
      <c r="D2029" s="52" t="n"/>
      <c r="E2029" s="52" t="n"/>
      <c r="F2029" s="52" t="n"/>
      <c r="G2029" s="52" t="n"/>
      <c r="H2029" s="52" t="n"/>
      <c r="I2029" s="53" t="n"/>
      <c r="J2029" s="54">
        <f>IF(D2029="","",IFERROR(INDEX(CatTipo,MATCH(D2029,CatNome,0)),"?"))</f>
        <v/>
      </c>
      <c r="K2029" s="54">
        <f>IF(D2029="","",IFERROR(INDEX(CatGrupo,MATCH(D2029,CatNome,0)),"?"))</f>
        <v/>
      </c>
      <c r="L2029" s="55">
        <f>IF(J2029="Entrada",N(I2029),IF(J2029="Saída",-N(I2029),0))</f>
        <v/>
      </c>
      <c r="M2029" s="54">
        <f>IF(B2029="",0,IF(H2029="Previsto",IF(Visao="Realizado + previsto",1,0),1))</f>
        <v/>
      </c>
      <c r="N2029" s="54">
        <f>IF(OR(B2029="",H2029&lt;&gt;"Previsto"),"",IF(B2029&lt;TODAY(),"Atrasado",IF(B2029&lt;=TODAY()+7,"Vence em 7 dias","A vencer")))</f>
        <v/>
      </c>
    </row>
    <row r="2030">
      <c r="B2030" s="51" t="n"/>
      <c r="C2030" s="52" t="n"/>
      <c r="D2030" s="52" t="n"/>
      <c r="E2030" s="52" t="n"/>
      <c r="F2030" s="52" t="n"/>
      <c r="G2030" s="52" t="n"/>
      <c r="H2030" s="52" t="n"/>
      <c r="I2030" s="53" t="n"/>
      <c r="J2030" s="54">
        <f>IF(D2030="","",IFERROR(INDEX(CatTipo,MATCH(D2030,CatNome,0)),"?"))</f>
        <v/>
      </c>
      <c r="K2030" s="54">
        <f>IF(D2030="","",IFERROR(INDEX(CatGrupo,MATCH(D2030,CatNome,0)),"?"))</f>
        <v/>
      </c>
      <c r="L2030" s="55">
        <f>IF(J2030="Entrada",N(I2030),IF(J2030="Saída",-N(I2030),0))</f>
        <v/>
      </c>
      <c r="M2030" s="54">
        <f>IF(B2030="",0,IF(H2030="Previsto",IF(Visao="Realizado + previsto",1,0),1))</f>
        <v/>
      </c>
      <c r="N2030" s="54">
        <f>IF(OR(B2030="",H2030&lt;&gt;"Previsto"),"",IF(B2030&lt;TODAY(),"Atrasado",IF(B2030&lt;=TODAY()+7,"Vence em 7 dias","A vencer")))</f>
        <v/>
      </c>
    </row>
    <row r="2031">
      <c r="B2031" s="51" t="n"/>
      <c r="C2031" s="52" t="n"/>
      <c r="D2031" s="52" t="n"/>
      <c r="E2031" s="52" t="n"/>
      <c r="F2031" s="52" t="n"/>
      <c r="G2031" s="52" t="n"/>
      <c r="H2031" s="52" t="n"/>
      <c r="I2031" s="53" t="n"/>
      <c r="J2031" s="54">
        <f>IF(D2031="","",IFERROR(INDEX(CatTipo,MATCH(D2031,CatNome,0)),"?"))</f>
        <v/>
      </c>
      <c r="K2031" s="54">
        <f>IF(D2031="","",IFERROR(INDEX(CatGrupo,MATCH(D2031,CatNome,0)),"?"))</f>
        <v/>
      </c>
      <c r="L2031" s="55">
        <f>IF(J2031="Entrada",N(I2031),IF(J2031="Saída",-N(I2031),0))</f>
        <v/>
      </c>
      <c r="M2031" s="54">
        <f>IF(B2031="",0,IF(H2031="Previsto",IF(Visao="Realizado + previsto",1,0),1))</f>
        <v/>
      </c>
      <c r="N2031" s="54">
        <f>IF(OR(B2031="",H2031&lt;&gt;"Previsto"),"",IF(B2031&lt;TODAY(),"Atrasado",IF(B2031&lt;=TODAY()+7,"Vence em 7 dias","A vencer")))</f>
        <v/>
      </c>
    </row>
    <row r="2032">
      <c r="B2032" s="51" t="n"/>
      <c r="C2032" s="52" t="n"/>
      <c r="D2032" s="52" t="n"/>
      <c r="E2032" s="52" t="n"/>
      <c r="F2032" s="52" t="n"/>
      <c r="G2032" s="52" t="n"/>
      <c r="H2032" s="52" t="n"/>
      <c r="I2032" s="53" t="n"/>
      <c r="J2032" s="54">
        <f>IF(D2032="","",IFERROR(INDEX(CatTipo,MATCH(D2032,CatNome,0)),"?"))</f>
        <v/>
      </c>
      <c r="K2032" s="54">
        <f>IF(D2032="","",IFERROR(INDEX(CatGrupo,MATCH(D2032,CatNome,0)),"?"))</f>
        <v/>
      </c>
      <c r="L2032" s="55">
        <f>IF(J2032="Entrada",N(I2032),IF(J2032="Saída",-N(I2032),0))</f>
        <v/>
      </c>
      <c r="M2032" s="54">
        <f>IF(B2032="",0,IF(H2032="Previsto",IF(Visao="Realizado + previsto",1,0),1))</f>
        <v/>
      </c>
      <c r="N2032" s="54">
        <f>IF(OR(B2032="",H2032&lt;&gt;"Previsto"),"",IF(B2032&lt;TODAY(),"Atrasado",IF(B2032&lt;=TODAY()+7,"Vence em 7 dias","A vencer")))</f>
        <v/>
      </c>
    </row>
    <row r="2033">
      <c r="B2033" s="51" t="n"/>
      <c r="C2033" s="52" t="n"/>
      <c r="D2033" s="52" t="n"/>
      <c r="E2033" s="52" t="n"/>
      <c r="F2033" s="52" t="n"/>
      <c r="G2033" s="52" t="n"/>
      <c r="H2033" s="52" t="n"/>
      <c r="I2033" s="53" t="n"/>
      <c r="J2033" s="54">
        <f>IF(D2033="","",IFERROR(INDEX(CatTipo,MATCH(D2033,CatNome,0)),"?"))</f>
        <v/>
      </c>
      <c r="K2033" s="54">
        <f>IF(D2033="","",IFERROR(INDEX(CatGrupo,MATCH(D2033,CatNome,0)),"?"))</f>
        <v/>
      </c>
      <c r="L2033" s="55">
        <f>IF(J2033="Entrada",N(I2033),IF(J2033="Saída",-N(I2033),0))</f>
        <v/>
      </c>
      <c r="M2033" s="54">
        <f>IF(B2033="",0,IF(H2033="Previsto",IF(Visao="Realizado + previsto",1,0),1))</f>
        <v/>
      </c>
      <c r="N2033" s="54">
        <f>IF(OR(B2033="",H2033&lt;&gt;"Previsto"),"",IF(B2033&lt;TODAY(),"Atrasado",IF(B2033&lt;=TODAY()+7,"Vence em 7 dias","A vencer")))</f>
        <v/>
      </c>
    </row>
    <row r="2034">
      <c r="B2034" s="51" t="n"/>
      <c r="C2034" s="52" t="n"/>
      <c r="D2034" s="52" t="n"/>
      <c r="E2034" s="52" t="n"/>
      <c r="F2034" s="52" t="n"/>
      <c r="G2034" s="52" t="n"/>
      <c r="H2034" s="52" t="n"/>
      <c r="I2034" s="53" t="n"/>
      <c r="J2034" s="54">
        <f>IF(D2034="","",IFERROR(INDEX(CatTipo,MATCH(D2034,CatNome,0)),"?"))</f>
        <v/>
      </c>
      <c r="K2034" s="54">
        <f>IF(D2034="","",IFERROR(INDEX(CatGrupo,MATCH(D2034,CatNome,0)),"?"))</f>
        <v/>
      </c>
      <c r="L2034" s="55">
        <f>IF(J2034="Entrada",N(I2034),IF(J2034="Saída",-N(I2034),0))</f>
        <v/>
      </c>
      <c r="M2034" s="54">
        <f>IF(B2034="",0,IF(H2034="Previsto",IF(Visao="Realizado + previsto",1,0),1))</f>
        <v/>
      </c>
      <c r="N2034" s="54">
        <f>IF(OR(B2034="",H2034&lt;&gt;"Previsto"),"",IF(B2034&lt;TODAY(),"Atrasado",IF(B2034&lt;=TODAY()+7,"Vence em 7 dias","A vencer")))</f>
        <v/>
      </c>
    </row>
    <row r="2035">
      <c r="B2035" s="51" t="n"/>
      <c r="C2035" s="52" t="n"/>
      <c r="D2035" s="52" t="n"/>
      <c r="E2035" s="52" t="n"/>
      <c r="F2035" s="52" t="n"/>
      <c r="G2035" s="52" t="n"/>
      <c r="H2035" s="52" t="n"/>
      <c r="I2035" s="53" t="n"/>
      <c r="J2035" s="54">
        <f>IF(D2035="","",IFERROR(INDEX(CatTipo,MATCH(D2035,CatNome,0)),"?"))</f>
        <v/>
      </c>
      <c r="K2035" s="54">
        <f>IF(D2035="","",IFERROR(INDEX(CatGrupo,MATCH(D2035,CatNome,0)),"?"))</f>
        <v/>
      </c>
      <c r="L2035" s="55">
        <f>IF(J2035="Entrada",N(I2035),IF(J2035="Saída",-N(I2035),0))</f>
        <v/>
      </c>
      <c r="M2035" s="54">
        <f>IF(B2035="",0,IF(H2035="Previsto",IF(Visao="Realizado + previsto",1,0),1))</f>
        <v/>
      </c>
      <c r="N2035" s="54">
        <f>IF(OR(B2035="",H2035&lt;&gt;"Previsto"),"",IF(B2035&lt;TODAY(),"Atrasado",IF(B2035&lt;=TODAY()+7,"Vence em 7 dias","A vencer")))</f>
        <v/>
      </c>
    </row>
    <row r="2036">
      <c r="B2036" s="51" t="n"/>
      <c r="C2036" s="52" t="n"/>
      <c r="D2036" s="52" t="n"/>
      <c r="E2036" s="52" t="n"/>
      <c r="F2036" s="52" t="n"/>
      <c r="G2036" s="52" t="n"/>
      <c r="H2036" s="52" t="n"/>
      <c r="I2036" s="53" t="n"/>
      <c r="J2036" s="54">
        <f>IF(D2036="","",IFERROR(INDEX(CatTipo,MATCH(D2036,CatNome,0)),"?"))</f>
        <v/>
      </c>
      <c r="K2036" s="54">
        <f>IF(D2036="","",IFERROR(INDEX(CatGrupo,MATCH(D2036,CatNome,0)),"?"))</f>
        <v/>
      </c>
      <c r="L2036" s="55">
        <f>IF(J2036="Entrada",N(I2036),IF(J2036="Saída",-N(I2036),0))</f>
        <v/>
      </c>
      <c r="M2036" s="54">
        <f>IF(B2036="",0,IF(H2036="Previsto",IF(Visao="Realizado + previsto",1,0),1))</f>
        <v/>
      </c>
      <c r="N2036" s="54">
        <f>IF(OR(B2036="",H2036&lt;&gt;"Previsto"),"",IF(B2036&lt;TODAY(),"Atrasado",IF(B2036&lt;=TODAY()+7,"Vence em 7 dias","A vencer")))</f>
        <v/>
      </c>
    </row>
    <row r="2037">
      <c r="B2037" s="51" t="n"/>
      <c r="C2037" s="52" t="n"/>
      <c r="D2037" s="52" t="n"/>
      <c r="E2037" s="52" t="n"/>
      <c r="F2037" s="52" t="n"/>
      <c r="G2037" s="52" t="n"/>
      <c r="H2037" s="52" t="n"/>
      <c r="I2037" s="53" t="n"/>
      <c r="J2037" s="54">
        <f>IF(D2037="","",IFERROR(INDEX(CatTipo,MATCH(D2037,CatNome,0)),"?"))</f>
        <v/>
      </c>
      <c r="K2037" s="54">
        <f>IF(D2037="","",IFERROR(INDEX(CatGrupo,MATCH(D2037,CatNome,0)),"?"))</f>
        <v/>
      </c>
      <c r="L2037" s="55">
        <f>IF(J2037="Entrada",N(I2037),IF(J2037="Saída",-N(I2037),0))</f>
        <v/>
      </c>
      <c r="M2037" s="54">
        <f>IF(B2037="",0,IF(H2037="Previsto",IF(Visao="Realizado + previsto",1,0),1))</f>
        <v/>
      </c>
      <c r="N2037" s="54">
        <f>IF(OR(B2037="",H2037&lt;&gt;"Previsto"),"",IF(B2037&lt;TODAY(),"Atrasado",IF(B2037&lt;=TODAY()+7,"Vence em 7 dias","A vencer")))</f>
        <v/>
      </c>
    </row>
    <row r="2038">
      <c r="B2038" s="51" t="n"/>
      <c r="C2038" s="52" t="n"/>
      <c r="D2038" s="52" t="n"/>
      <c r="E2038" s="52" t="n"/>
      <c r="F2038" s="52" t="n"/>
      <c r="G2038" s="52" t="n"/>
      <c r="H2038" s="52" t="n"/>
      <c r="I2038" s="53" t="n"/>
      <c r="J2038" s="54">
        <f>IF(D2038="","",IFERROR(INDEX(CatTipo,MATCH(D2038,CatNome,0)),"?"))</f>
        <v/>
      </c>
      <c r="K2038" s="54">
        <f>IF(D2038="","",IFERROR(INDEX(CatGrupo,MATCH(D2038,CatNome,0)),"?"))</f>
        <v/>
      </c>
      <c r="L2038" s="55">
        <f>IF(J2038="Entrada",N(I2038),IF(J2038="Saída",-N(I2038),0))</f>
        <v/>
      </c>
      <c r="M2038" s="54">
        <f>IF(B2038="",0,IF(H2038="Previsto",IF(Visao="Realizado + previsto",1,0),1))</f>
        <v/>
      </c>
      <c r="N2038" s="54">
        <f>IF(OR(B2038="",H2038&lt;&gt;"Previsto"),"",IF(B2038&lt;TODAY(),"Atrasado",IF(B2038&lt;=TODAY()+7,"Vence em 7 dias","A vencer")))</f>
        <v/>
      </c>
    </row>
    <row r="2039">
      <c r="B2039" s="51" t="n"/>
      <c r="C2039" s="52" t="n"/>
      <c r="D2039" s="52" t="n"/>
      <c r="E2039" s="52" t="n"/>
      <c r="F2039" s="52" t="n"/>
      <c r="G2039" s="52" t="n"/>
      <c r="H2039" s="52" t="n"/>
      <c r="I2039" s="53" t="n"/>
      <c r="J2039" s="54">
        <f>IF(D2039="","",IFERROR(INDEX(CatTipo,MATCH(D2039,CatNome,0)),"?"))</f>
        <v/>
      </c>
      <c r="K2039" s="54">
        <f>IF(D2039="","",IFERROR(INDEX(CatGrupo,MATCH(D2039,CatNome,0)),"?"))</f>
        <v/>
      </c>
      <c r="L2039" s="55">
        <f>IF(J2039="Entrada",N(I2039),IF(J2039="Saída",-N(I2039),0))</f>
        <v/>
      </c>
      <c r="M2039" s="54">
        <f>IF(B2039="",0,IF(H2039="Previsto",IF(Visao="Realizado + previsto",1,0),1))</f>
        <v/>
      </c>
      <c r="N2039" s="54">
        <f>IF(OR(B2039="",H2039&lt;&gt;"Previsto"),"",IF(B2039&lt;TODAY(),"Atrasado",IF(B2039&lt;=TODAY()+7,"Vence em 7 dias","A vencer")))</f>
        <v/>
      </c>
    </row>
    <row r="2040">
      <c r="B2040" s="51" t="n"/>
      <c r="C2040" s="52" t="n"/>
      <c r="D2040" s="52" t="n"/>
      <c r="E2040" s="52" t="n"/>
      <c r="F2040" s="52" t="n"/>
      <c r="G2040" s="52" t="n"/>
      <c r="H2040" s="52" t="n"/>
      <c r="I2040" s="53" t="n"/>
      <c r="J2040" s="54">
        <f>IF(D2040="","",IFERROR(INDEX(CatTipo,MATCH(D2040,CatNome,0)),"?"))</f>
        <v/>
      </c>
      <c r="K2040" s="54">
        <f>IF(D2040="","",IFERROR(INDEX(CatGrupo,MATCH(D2040,CatNome,0)),"?"))</f>
        <v/>
      </c>
      <c r="L2040" s="55">
        <f>IF(J2040="Entrada",N(I2040),IF(J2040="Saída",-N(I2040),0))</f>
        <v/>
      </c>
      <c r="M2040" s="54">
        <f>IF(B2040="",0,IF(H2040="Previsto",IF(Visao="Realizado + previsto",1,0),1))</f>
        <v/>
      </c>
      <c r="N2040" s="54">
        <f>IF(OR(B2040="",H2040&lt;&gt;"Previsto"),"",IF(B2040&lt;TODAY(),"Atrasado",IF(B2040&lt;=TODAY()+7,"Vence em 7 dias","A vencer")))</f>
        <v/>
      </c>
    </row>
    <row r="2041">
      <c r="B2041" s="51" t="n"/>
      <c r="C2041" s="52" t="n"/>
      <c r="D2041" s="52" t="n"/>
      <c r="E2041" s="52" t="n"/>
      <c r="F2041" s="52" t="n"/>
      <c r="G2041" s="52" t="n"/>
      <c r="H2041" s="52" t="n"/>
      <c r="I2041" s="53" t="n"/>
      <c r="J2041" s="54">
        <f>IF(D2041="","",IFERROR(INDEX(CatTipo,MATCH(D2041,CatNome,0)),"?"))</f>
        <v/>
      </c>
      <c r="K2041" s="54">
        <f>IF(D2041="","",IFERROR(INDEX(CatGrupo,MATCH(D2041,CatNome,0)),"?"))</f>
        <v/>
      </c>
      <c r="L2041" s="55">
        <f>IF(J2041="Entrada",N(I2041),IF(J2041="Saída",-N(I2041),0))</f>
        <v/>
      </c>
      <c r="M2041" s="54">
        <f>IF(B2041="",0,IF(H2041="Previsto",IF(Visao="Realizado + previsto",1,0),1))</f>
        <v/>
      </c>
      <c r="N2041" s="54">
        <f>IF(OR(B2041="",H2041&lt;&gt;"Previsto"),"",IF(B2041&lt;TODAY(),"Atrasado",IF(B2041&lt;=TODAY()+7,"Vence em 7 dias","A vencer")))</f>
        <v/>
      </c>
    </row>
    <row r="2042">
      <c r="B2042" s="51" t="n"/>
      <c r="C2042" s="52" t="n"/>
      <c r="D2042" s="52" t="n"/>
      <c r="E2042" s="52" t="n"/>
      <c r="F2042" s="52" t="n"/>
      <c r="G2042" s="52" t="n"/>
      <c r="H2042" s="52" t="n"/>
      <c r="I2042" s="53" t="n"/>
      <c r="J2042" s="54">
        <f>IF(D2042="","",IFERROR(INDEX(CatTipo,MATCH(D2042,CatNome,0)),"?"))</f>
        <v/>
      </c>
      <c r="K2042" s="54">
        <f>IF(D2042="","",IFERROR(INDEX(CatGrupo,MATCH(D2042,CatNome,0)),"?"))</f>
        <v/>
      </c>
      <c r="L2042" s="55">
        <f>IF(J2042="Entrada",N(I2042),IF(J2042="Saída",-N(I2042),0))</f>
        <v/>
      </c>
      <c r="M2042" s="54">
        <f>IF(B2042="",0,IF(H2042="Previsto",IF(Visao="Realizado + previsto",1,0),1))</f>
        <v/>
      </c>
      <c r="N2042" s="54">
        <f>IF(OR(B2042="",H2042&lt;&gt;"Previsto"),"",IF(B2042&lt;TODAY(),"Atrasado",IF(B2042&lt;=TODAY()+7,"Vence em 7 dias","A vencer")))</f>
        <v/>
      </c>
    </row>
    <row r="2043">
      <c r="B2043" s="51" t="n"/>
      <c r="C2043" s="52" t="n"/>
      <c r="D2043" s="52" t="n"/>
      <c r="E2043" s="52" t="n"/>
      <c r="F2043" s="52" t="n"/>
      <c r="G2043" s="52" t="n"/>
      <c r="H2043" s="52" t="n"/>
      <c r="I2043" s="53" t="n"/>
      <c r="J2043" s="54">
        <f>IF(D2043="","",IFERROR(INDEX(CatTipo,MATCH(D2043,CatNome,0)),"?"))</f>
        <v/>
      </c>
      <c r="K2043" s="54">
        <f>IF(D2043="","",IFERROR(INDEX(CatGrupo,MATCH(D2043,CatNome,0)),"?"))</f>
        <v/>
      </c>
      <c r="L2043" s="55">
        <f>IF(J2043="Entrada",N(I2043),IF(J2043="Saída",-N(I2043),0))</f>
        <v/>
      </c>
      <c r="M2043" s="54">
        <f>IF(B2043="",0,IF(H2043="Previsto",IF(Visao="Realizado + previsto",1,0),1))</f>
        <v/>
      </c>
      <c r="N2043" s="54">
        <f>IF(OR(B2043="",H2043&lt;&gt;"Previsto"),"",IF(B2043&lt;TODAY(),"Atrasado",IF(B2043&lt;=TODAY()+7,"Vence em 7 dias","A vencer")))</f>
        <v/>
      </c>
    </row>
    <row r="2044">
      <c r="B2044" s="51" t="n"/>
      <c r="C2044" s="52" t="n"/>
      <c r="D2044" s="52" t="n"/>
      <c r="E2044" s="52" t="n"/>
      <c r="F2044" s="52" t="n"/>
      <c r="G2044" s="52" t="n"/>
      <c r="H2044" s="52" t="n"/>
      <c r="I2044" s="53" t="n"/>
      <c r="J2044" s="54">
        <f>IF(D2044="","",IFERROR(INDEX(CatTipo,MATCH(D2044,CatNome,0)),"?"))</f>
        <v/>
      </c>
      <c r="K2044" s="54">
        <f>IF(D2044="","",IFERROR(INDEX(CatGrupo,MATCH(D2044,CatNome,0)),"?"))</f>
        <v/>
      </c>
      <c r="L2044" s="55">
        <f>IF(J2044="Entrada",N(I2044),IF(J2044="Saída",-N(I2044),0))</f>
        <v/>
      </c>
      <c r="M2044" s="54">
        <f>IF(B2044="",0,IF(H2044="Previsto",IF(Visao="Realizado + previsto",1,0),1))</f>
        <v/>
      </c>
      <c r="N2044" s="54">
        <f>IF(OR(B2044="",H2044&lt;&gt;"Previsto"),"",IF(B2044&lt;TODAY(),"Atrasado",IF(B2044&lt;=TODAY()+7,"Vence em 7 dias","A vencer")))</f>
        <v/>
      </c>
    </row>
    <row r="2045">
      <c r="B2045" s="51" t="n"/>
      <c r="C2045" s="52" t="n"/>
      <c r="D2045" s="52" t="n"/>
      <c r="E2045" s="52" t="n"/>
      <c r="F2045" s="52" t="n"/>
      <c r="G2045" s="52" t="n"/>
      <c r="H2045" s="52" t="n"/>
      <c r="I2045" s="53" t="n"/>
      <c r="J2045" s="54">
        <f>IF(D2045="","",IFERROR(INDEX(CatTipo,MATCH(D2045,CatNome,0)),"?"))</f>
        <v/>
      </c>
      <c r="K2045" s="54">
        <f>IF(D2045="","",IFERROR(INDEX(CatGrupo,MATCH(D2045,CatNome,0)),"?"))</f>
        <v/>
      </c>
      <c r="L2045" s="55">
        <f>IF(J2045="Entrada",N(I2045),IF(J2045="Saída",-N(I2045),0))</f>
        <v/>
      </c>
      <c r="M2045" s="54">
        <f>IF(B2045="",0,IF(H2045="Previsto",IF(Visao="Realizado + previsto",1,0),1))</f>
        <v/>
      </c>
      <c r="N2045" s="54">
        <f>IF(OR(B2045="",H2045&lt;&gt;"Previsto"),"",IF(B2045&lt;TODAY(),"Atrasado",IF(B2045&lt;=TODAY()+7,"Vence em 7 dias","A vencer")))</f>
        <v/>
      </c>
    </row>
    <row r="2046">
      <c r="B2046" s="51" t="n"/>
      <c r="C2046" s="52" t="n"/>
      <c r="D2046" s="52" t="n"/>
      <c r="E2046" s="52" t="n"/>
      <c r="F2046" s="52" t="n"/>
      <c r="G2046" s="52" t="n"/>
      <c r="H2046" s="52" t="n"/>
      <c r="I2046" s="53" t="n"/>
      <c r="J2046" s="54">
        <f>IF(D2046="","",IFERROR(INDEX(CatTipo,MATCH(D2046,CatNome,0)),"?"))</f>
        <v/>
      </c>
      <c r="K2046" s="54">
        <f>IF(D2046="","",IFERROR(INDEX(CatGrupo,MATCH(D2046,CatNome,0)),"?"))</f>
        <v/>
      </c>
      <c r="L2046" s="55">
        <f>IF(J2046="Entrada",N(I2046),IF(J2046="Saída",-N(I2046),0))</f>
        <v/>
      </c>
      <c r="M2046" s="54">
        <f>IF(B2046="",0,IF(H2046="Previsto",IF(Visao="Realizado + previsto",1,0),1))</f>
        <v/>
      </c>
      <c r="N2046" s="54">
        <f>IF(OR(B2046="",H2046&lt;&gt;"Previsto"),"",IF(B2046&lt;TODAY(),"Atrasado",IF(B2046&lt;=TODAY()+7,"Vence em 7 dias","A vencer")))</f>
        <v/>
      </c>
    </row>
    <row r="2047">
      <c r="B2047" s="51" t="n"/>
      <c r="C2047" s="52" t="n"/>
      <c r="D2047" s="52" t="n"/>
      <c r="E2047" s="52" t="n"/>
      <c r="F2047" s="52" t="n"/>
      <c r="G2047" s="52" t="n"/>
      <c r="H2047" s="52" t="n"/>
      <c r="I2047" s="53" t="n"/>
      <c r="J2047" s="54">
        <f>IF(D2047="","",IFERROR(INDEX(CatTipo,MATCH(D2047,CatNome,0)),"?"))</f>
        <v/>
      </c>
      <c r="K2047" s="54">
        <f>IF(D2047="","",IFERROR(INDEX(CatGrupo,MATCH(D2047,CatNome,0)),"?"))</f>
        <v/>
      </c>
      <c r="L2047" s="55">
        <f>IF(J2047="Entrada",N(I2047),IF(J2047="Saída",-N(I2047),0))</f>
        <v/>
      </c>
      <c r="M2047" s="54">
        <f>IF(B2047="",0,IF(H2047="Previsto",IF(Visao="Realizado + previsto",1,0),1))</f>
        <v/>
      </c>
      <c r="N2047" s="54">
        <f>IF(OR(B2047="",H2047&lt;&gt;"Previsto"),"",IF(B2047&lt;TODAY(),"Atrasado",IF(B2047&lt;=TODAY()+7,"Vence em 7 dias","A vencer")))</f>
        <v/>
      </c>
    </row>
    <row r="2048">
      <c r="B2048" s="51" t="n"/>
      <c r="C2048" s="52" t="n"/>
      <c r="D2048" s="52" t="n"/>
      <c r="E2048" s="52" t="n"/>
      <c r="F2048" s="52" t="n"/>
      <c r="G2048" s="52" t="n"/>
      <c r="H2048" s="52" t="n"/>
      <c r="I2048" s="53" t="n"/>
      <c r="J2048" s="54">
        <f>IF(D2048="","",IFERROR(INDEX(CatTipo,MATCH(D2048,CatNome,0)),"?"))</f>
        <v/>
      </c>
      <c r="K2048" s="54">
        <f>IF(D2048="","",IFERROR(INDEX(CatGrupo,MATCH(D2048,CatNome,0)),"?"))</f>
        <v/>
      </c>
      <c r="L2048" s="55">
        <f>IF(J2048="Entrada",N(I2048),IF(J2048="Saída",-N(I2048),0))</f>
        <v/>
      </c>
      <c r="M2048" s="54">
        <f>IF(B2048="",0,IF(H2048="Previsto",IF(Visao="Realizado + previsto",1,0),1))</f>
        <v/>
      </c>
      <c r="N2048" s="54">
        <f>IF(OR(B2048="",H2048&lt;&gt;"Previsto"),"",IF(B2048&lt;TODAY(),"Atrasado",IF(B2048&lt;=TODAY()+7,"Vence em 7 dias","A vencer")))</f>
        <v/>
      </c>
    </row>
    <row r="2049">
      <c r="B2049" s="51" t="n"/>
      <c r="C2049" s="52" t="n"/>
      <c r="D2049" s="52" t="n"/>
      <c r="E2049" s="52" t="n"/>
      <c r="F2049" s="52" t="n"/>
      <c r="G2049" s="52" t="n"/>
      <c r="H2049" s="52" t="n"/>
      <c r="I2049" s="53" t="n"/>
      <c r="J2049" s="54">
        <f>IF(D2049="","",IFERROR(INDEX(CatTipo,MATCH(D2049,CatNome,0)),"?"))</f>
        <v/>
      </c>
      <c r="K2049" s="54">
        <f>IF(D2049="","",IFERROR(INDEX(CatGrupo,MATCH(D2049,CatNome,0)),"?"))</f>
        <v/>
      </c>
      <c r="L2049" s="55">
        <f>IF(J2049="Entrada",N(I2049),IF(J2049="Saída",-N(I2049),0))</f>
        <v/>
      </c>
      <c r="M2049" s="54">
        <f>IF(B2049="",0,IF(H2049="Previsto",IF(Visao="Realizado + previsto",1,0),1))</f>
        <v/>
      </c>
      <c r="N2049" s="54">
        <f>IF(OR(B2049="",H2049&lt;&gt;"Previsto"),"",IF(B2049&lt;TODAY(),"Atrasado",IF(B2049&lt;=TODAY()+7,"Vence em 7 dias","A vencer")))</f>
        <v/>
      </c>
    </row>
    <row r="2050">
      <c r="B2050" s="51" t="n"/>
      <c r="C2050" s="52" t="n"/>
      <c r="D2050" s="52" t="n"/>
      <c r="E2050" s="52" t="n"/>
      <c r="F2050" s="52" t="n"/>
      <c r="G2050" s="52" t="n"/>
      <c r="H2050" s="52" t="n"/>
      <c r="I2050" s="53" t="n"/>
      <c r="J2050" s="54">
        <f>IF(D2050="","",IFERROR(INDEX(CatTipo,MATCH(D2050,CatNome,0)),"?"))</f>
        <v/>
      </c>
      <c r="K2050" s="54">
        <f>IF(D2050="","",IFERROR(INDEX(CatGrupo,MATCH(D2050,CatNome,0)),"?"))</f>
        <v/>
      </c>
      <c r="L2050" s="55">
        <f>IF(J2050="Entrada",N(I2050),IF(J2050="Saída",-N(I2050),0))</f>
        <v/>
      </c>
      <c r="M2050" s="54">
        <f>IF(B2050="",0,IF(H2050="Previsto",IF(Visao="Realizado + previsto",1,0),1))</f>
        <v/>
      </c>
      <c r="N2050" s="54">
        <f>IF(OR(B2050="",H2050&lt;&gt;"Previsto"),"",IF(B2050&lt;TODAY(),"Atrasado",IF(B2050&lt;=TODAY()+7,"Vence em 7 dias","A vencer")))</f>
        <v/>
      </c>
    </row>
    <row r="2051">
      <c r="B2051" s="51" t="n"/>
      <c r="C2051" s="52" t="n"/>
      <c r="D2051" s="52" t="n"/>
      <c r="E2051" s="52" t="n"/>
      <c r="F2051" s="52" t="n"/>
      <c r="G2051" s="52" t="n"/>
      <c r="H2051" s="52" t="n"/>
      <c r="I2051" s="53" t="n"/>
      <c r="J2051" s="54">
        <f>IF(D2051="","",IFERROR(INDEX(CatTipo,MATCH(D2051,CatNome,0)),"?"))</f>
        <v/>
      </c>
      <c r="K2051" s="54">
        <f>IF(D2051="","",IFERROR(INDEX(CatGrupo,MATCH(D2051,CatNome,0)),"?"))</f>
        <v/>
      </c>
      <c r="L2051" s="55">
        <f>IF(J2051="Entrada",N(I2051),IF(J2051="Saída",-N(I2051),0))</f>
        <v/>
      </c>
      <c r="M2051" s="54">
        <f>IF(B2051="",0,IF(H2051="Previsto",IF(Visao="Realizado + previsto",1,0),1))</f>
        <v/>
      </c>
      <c r="N2051" s="54">
        <f>IF(OR(B2051="",H2051&lt;&gt;"Previsto"),"",IF(B2051&lt;TODAY(),"Atrasado",IF(B2051&lt;=TODAY()+7,"Vence em 7 dias","A vencer")))</f>
        <v/>
      </c>
    </row>
    <row r="2052">
      <c r="B2052" s="51" t="n"/>
      <c r="C2052" s="52" t="n"/>
      <c r="D2052" s="52" t="n"/>
      <c r="E2052" s="52" t="n"/>
      <c r="F2052" s="52" t="n"/>
      <c r="G2052" s="52" t="n"/>
      <c r="H2052" s="52" t="n"/>
      <c r="I2052" s="53" t="n"/>
      <c r="J2052" s="54">
        <f>IF(D2052="","",IFERROR(INDEX(CatTipo,MATCH(D2052,CatNome,0)),"?"))</f>
        <v/>
      </c>
      <c r="K2052" s="54">
        <f>IF(D2052="","",IFERROR(INDEX(CatGrupo,MATCH(D2052,CatNome,0)),"?"))</f>
        <v/>
      </c>
      <c r="L2052" s="55">
        <f>IF(J2052="Entrada",N(I2052),IF(J2052="Saída",-N(I2052),0))</f>
        <v/>
      </c>
      <c r="M2052" s="54">
        <f>IF(B2052="",0,IF(H2052="Previsto",IF(Visao="Realizado + previsto",1,0),1))</f>
        <v/>
      </c>
      <c r="N2052" s="54">
        <f>IF(OR(B2052="",H2052&lt;&gt;"Previsto"),"",IF(B2052&lt;TODAY(),"Atrasado",IF(B2052&lt;=TODAY()+7,"Vence em 7 dias","A vencer")))</f>
        <v/>
      </c>
    </row>
    <row r="2053">
      <c r="B2053" s="51" t="n"/>
      <c r="C2053" s="52" t="n"/>
      <c r="D2053" s="52" t="n"/>
      <c r="E2053" s="52" t="n"/>
      <c r="F2053" s="52" t="n"/>
      <c r="G2053" s="52" t="n"/>
      <c r="H2053" s="52" t="n"/>
      <c r="I2053" s="53" t="n"/>
      <c r="J2053" s="54">
        <f>IF(D2053="","",IFERROR(INDEX(CatTipo,MATCH(D2053,CatNome,0)),"?"))</f>
        <v/>
      </c>
      <c r="K2053" s="54">
        <f>IF(D2053="","",IFERROR(INDEX(CatGrupo,MATCH(D2053,CatNome,0)),"?"))</f>
        <v/>
      </c>
      <c r="L2053" s="55">
        <f>IF(J2053="Entrada",N(I2053),IF(J2053="Saída",-N(I2053),0))</f>
        <v/>
      </c>
      <c r="M2053" s="54">
        <f>IF(B2053="",0,IF(H2053="Previsto",IF(Visao="Realizado + previsto",1,0),1))</f>
        <v/>
      </c>
      <c r="N2053" s="54">
        <f>IF(OR(B2053="",H2053&lt;&gt;"Previsto"),"",IF(B2053&lt;TODAY(),"Atrasado",IF(B2053&lt;=TODAY()+7,"Vence em 7 dias","A vencer")))</f>
        <v/>
      </c>
    </row>
    <row r="2054">
      <c r="B2054" s="51" t="n"/>
      <c r="C2054" s="52" t="n"/>
      <c r="D2054" s="52" t="n"/>
      <c r="E2054" s="52" t="n"/>
      <c r="F2054" s="52" t="n"/>
      <c r="G2054" s="52" t="n"/>
      <c r="H2054" s="52" t="n"/>
      <c r="I2054" s="53" t="n"/>
      <c r="J2054" s="54">
        <f>IF(D2054="","",IFERROR(INDEX(CatTipo,MATCH(D2054,CatNome,0)),"?"))</f>
        <v/>
      </c>
      <c r="K2054" s="54">
        <f>IF(D2054="","",IFERROR(INDEX(CatGrupo,MATCH(D2054,CatNome,0)),"?"))</f>
        <v/>
      </c>
      <c r="L2054" s="55">
        <f>IF(J2054="Entrada",N(I2054),IF(J2054="Saída",-N(I2054),0))</f>
        <v/>
      </c>
      <c r="M2054" s="54">
        <f>IF(B2054="",0,IF(H2054="Previsto",IF(Visao="Realizado + previsto",1,0),1))</f>
        <v/>
      </c>
      <c r="N2054" s="54">
        <f>IF(OR(B2054="",H2054&lt;&gt;"Previsto"),"",IF(B2054&lt;TODAY(),"Atrasado",IF(B2054&lt;=TODAY()+7,"Vence em 7 dias","A vencer")))</f>
        <v/>
      </c>
    </row>
    <row r="2055">
      <c r="B2055" s="51" t="n"/>
      <c r="C2055" s="52" t="n"/>
      <c r="D2055" s="52" t="n"/>
      <c r="E2055" s="52" t="n"/>
      <c r="F2055" s="52" t="n"/>
      <c r="G2055" s="52" t="n"/>
      <c r="H2055" s="52" t="n"/>
      <c r="I2055" s="53" t="n"/>
      <c r="J2055" s="54">
        <f>IF(D2055="","",IFERROR(INDEX(CatTipo,MATCH(D2055,CatNome,0)),"?"))</f>
        <v/>
      </c>
      <c r="K2055" s="54">
        <f>IF(D2055="","",IFERROR(INDEX(CatGrupo,MATCH(D2055,CatNome,0)),"?"))</f>
        <v/>
      </c>
      <c r="L2055" s="55">
        <f>IF(J2055="Entrada",N(I2055),IF(J2055="Saída",-N(I2055),0))</f>
        <v/>
      </c>
      <c r="M2055" s="54">
        <f>IF(B2055="",0,IF(H2055="Previsto",IF(Visao="Realizado + previsto",1,0),1))</f>
        <v/>
      </c>
      <c r="N2055" s="54">
        <f>IF(OR(B2055="",H2055&lt;&gt;"Previsto"),"",IF(B2055&lt;TODAY(),"Atrasado",IF(B2055&lt;=TODAY()+7,"Vence em 7 dias","A vencer")))</f>
        <v/>
      </c>
    </row>
    <row r="2056">
      <c r="B2056" s="51" t="n"/>
      <c r="C2056" s="52" t="n"/>
      <c r="D2056" s="52" t="n"/>
      <c r="E2056" s="52" t="n"/>
      <c r="F2056" s="52" t="n"/>
      <c r="G2056" s="52" t="n"/>
      <c r="H2056" s="52" t="n"/>
      <c r="I2056" s="53" t="n"/>
      <c r="J2056" s="54">
        <f>IF(D2056="","",IFERROR(INDEX(CatTipo,MATCH(D2056,CatNome,0)),"?"))</f>
        <v/>
      </c>
      <c r="K2056" s="54">
        <f>IF(D2056="","",IFERROR(INDEX(CatGrupo,MATCH(D2056,CatNome,0)),"?"))</f>
        <v/>
      </c>
      <c r="L2056" s="55">
        <f>IF(J2056="Entrada",N(I2056),IF(J2056="Saída",-N(I2056),0))</f>
        <v/>
      </c>
      <c r="M2056" s="54">
        <f>IF(B2056="",0,IF(H2056="Previsto",IF(Visao="Realizado + previsto",1,0),1))</f>
        <v/>
      </c>
      <c r="N2056" s="54">
        <f>IF(OR(B2056="",H2056&lt;&gt;"Previsto"),"",IF(B2056&lt;TODAY(),"Atrasado",IF(B2056&lt;=TODAY()+7,"Vence em 7 dias","A vencer")))</f>
        <v/>
      </c>
    </row>
    <row r="2057">
      <c r="B2057" s="51" t="n"/>
      <c r="C2057" s="52" t="n"/>
      <c r="D2057" s="52" t="n"/>
      <c r="E2057" s="52" t="n"/>
      <c r="F2057" s="52" t="n"/>
      <c r="G2057" s="52" t="n"/>
      <c r="H2057" s="52" t="n"/>
      <c r="I2057" s="53" t="n"/>
      <c r="J2057" s="54">
        <f>IF(D2057="","",IFERROR(INDEX(CatTipo,MATCH(D2057,CatNome,0)),"?"))</f>
        <v/>
      </c>
      <c r="K2057" s="54">
        <f>IF(D2057="","",IFERROR(INDEX(CatGrupo,MATCH(D2057,CatNome,0)),"?"))</f>
        <v/>
      </c>
      <c r="L2057" s="55">
        <f>IF(J2057="Entrada",N(I2057),IF(J2057="Saída",-N(I2057),0))</f>
        <v/>
      </c>
      <c r="M2057" s="54">
        <f>IF(B2057="",0,IF(H2057="Previsto",IF(Visao="Realizado + previsto",1,0),1))</f>
        <v/>
      </c>
      <c r="N2057" s="54">
        <f>IF(OR(B2057="",H2057&lt;&gt;"Previsto"),"",IF(B2057&lt;TODAY(),"Atrasado",IF(B2057&lt;=TODAY()+7,"Vence em 7 dias","A vencer")))</f>
        <v/>
      </c>
    </row>
    <row r="2058">
      <c r="B2058" s="51" t="n"/>
      <c r="C2058" s="52" t="n"/>
      <c r="D2058" s="52" t="n"/>
      <c r="E2058" s="52" t="n"/>
      <c r="F2058" s="52" t="n"/>
      <c r="G2058" s="52" t="n"/>
      <c r="H2058" s="52" t="n"/>
      <c r="I2058" s="53" t="n"/>
      <c r="J2058" s="54">
        <f>IF(D2058="","",IFERROR(INDEX(CatTipo,MATCH(D2058,CatNome,0)),"?"))</f>
        <v/>
      </c>
      <c r="K2058" s="54">
        <f>IF(D2058="","",IFERROR(INDEX(CatGrupo,MATCH(D2058,CatNome,0)),"?"))</f>
        <v/>
      </c>
      <c r="L2058" s="55">
        <f>IF(J2058="Entrada",N(I2058),IF(J2058="Saída",-N(I2058),0))</f>
        <v/>
      </c>
      <c r="M2058" s="54">
        <f>IF(B2058="",0,IF(H2058="Previsto",IF(Visao="Realizado + previsto",1,0),1))</f>
        <v/>
      </c>
      <c r="N2058" s="54">
        <f>IF(OR(B2058="",H2058&lt;&gt;"Previsto"),"",IF(B2058&lt;TODAY(),"Atrasado",IF(B2058&lt;=TODAY()+7,"Vence em 7 dias","A vencer")))</f>
        <v/>
      </c>
    </row>
    <row r="2059">
      <c r="B2059" s="51" t="n"/>
      <c r="C2059" s="52" t="n"/>
      <c r="D2059" s="52" t="n"/>
      <c r="E2059" s="52" t="n"/>
      <c r="F2059" s="52" t="n"/>
      <c r="G2059" s="52" t="n"/>
      <c r="H2059" s="52" t="n"/>
      <c r="I2059" s="53" t="n"/>
      <c r="J2059" s="54">
        <f>IF(D2059="","",IFERROR(INDEX(CatTipo,MATCH(D2059,CatNome,0)),"?"))</f>
        <v/>
      </c>
      <c r="K2059" s="54">
        <f>IF(D2059="","",IFERROR(INDEX(CatGrupo,MATCH(D2059,CatNome,0)),"?"))</f>
        <v/>
      </c>
      <c r="L2059" s="55">
        <f>IF(J2059="Entrada",N(I2059),IF(J2059="Saída",-N(I2059),0))</f>
        <v/>
      </c>
      <c r="M2059" s="54">
        <f>IF(B2059="",0,IF(H2059="Previsto",IF(Visao="Realizado + previsto",1,0),1))</f>
        <v/>
      </c>
      <c r="N2059" s="54">
        <f>IF(OR(B2059="",H2059&lt;&gt;"Previsto"),"",IF(B2059&lt;TODAY(),"Atrasado",IF(B2059&lt;=TODAY()+7,"Vence em 7 dias","A vencer")))</f>
        <v/>
      </c>
    </row>
    <row r="2060">
      <c r="B2060" s="51" t="n"/>
      <c r="C2060" s="52" t="n"/>
      <c r="D2060" s="52" t="n"/>
      <c r="E2060" s="52" t="n"/>
      <c r="F2060" s="52" t="n"/>
      <c r="G2060" s="52" t="n"/>
      <c r="H2060" s="52" t="n"/>
      <c r="I2060" s="53" t="n"/>
      <c r="J2060" s="54">
        <f>IF(D2060="","",IFERROR(INDEX(CatTipo,MATCH(D2060,CatNome,0)),"?"))</f>
        <v/>
      </c>
      <c r="K2060" s="54">
        <f>IF(D2060="","",IFERROR(INDEX(CatGrupo,MATCH(D2060,CatNome,0)),"?"))</f>
        <v/>
      </c>
      <c r="L2060" s="55">
        <f>IF(J2060="Entrada",N(I2060),IF(J2060="Saída",-N(I2060),0))</f>
        <v/>
      </c>
      <c r="M2060" s="54">
        <f>IF(B2060="",0,IF(H2060="Previsto",IF(Visao="Realizado + previsto",1,0),1))</f>
        <v/>
      </c>
      <c r="N2060" s="54">
        <f>IF(OR(B2060="",H2060&lt;&gt;"Previsto"),"",IF(B2060&lt;TODAY(),"Atrasado",IF(B2060&lt;=TODAY()+7,"Vence em 7 dias","A vencer")))</f>
        <v/>
      </c>
    </row>
    <row r="2061">
      <c r="B2061" s="51" t="n"/>
      <c r="C2061" s="52" t="n"/>
      <c r="D2061" s="52" t="n"/>
      <c r="E2061" s="52" t="n"/>
      <c r="F2061" s="52" t="n"/>
      <c r="G2061" s="52" t="n"/>
      <c r="H2061" s="52" t="n"/>
      <c r="I2061" s="53" t="n"/>
      <c r="J2061" s="54">
        <f>IF(D2061="","",IFERROR(INDEX(CatTipo,MATCH(D2061,CatNome,0)),"?"))</f>
        <v/>
      </c>
      <c r="K2061" s="54">
        <f>IF(D2061="","",IFERROR(INDEX(CatGrupo,MATCH(D2061,CatNome,0)),"?"))</f>
        <v/>
      </c>
      <c r="L2061" s="55">
        <f>IF(J2061="Entrada",N(I2061),IF(J2061="Saída",-N(I2061),0))</f>
        <v/>
      </c>
      <c r="M2061" s="54">
        <f>IF(B2061="",0,IF(H2061="Previsto",IF(Visao="Realizado + previsto",1,0),1))</f>
        <v/>
      </c>
      <c r="N2061" s="54">
        <f>IF(OR(B2061="",H2061&lt;&gt;"Previsto"),"",IF(B2061&lt;TODAY(),"Atrasado",IF(B2061&lt;=TODAY()+7,"Vence em 7 dias","A vencer")))</f>
        <v/>
      </c>
    </row>
    <row r="2062">
      <c r="B2062" s="51" t="n"/>
      <c r="C2062" s="52" t="n"/>
      <c r="D2062" s="52" t="n"/>
      <c r="E2062" s="52" t="n"/>
      <c r="F2062" s="52" t="n"/>
      <c r="G2062" s="52" t="n"/>
      <c r="H2062" s="52" t="n"/>
      <c r="I2062" s="53" t="n"/>
      <c r="J2062" s="54">
        <f>IF(D2062="","",IFERROR(INDEX(CatTipo,MATCH(D2062,CatNome,0)),"?"))</f>
        <v/>
      </c>
      <c r="K2062" s="54">
        <f>IF(D2062="","",IFERROR(INDEX(CatGrupo,MATCH(D2062,CatNome,0)),"?"))</f>
        <v/>
      </c>
      <c r="L2062" s="55">
        <f>IF(J2062="Entrada",N(I2062),IF(J2062="Saída",-N(I2062),0))</f>
        <v/>
      </c>
      <c r="M2062" s="54">
        <f>IF(B2062="",0,IF(H2062="Previsto",IF(Visao="Realizado + previsto",1,0),1))</f>
        <v/>
      </c>
      <c r="N2062" s="54">
        <f>IF(OR(B2062="",H2062&lt;&gt;"Previsto"),"",IF(B2062&lt;TODAY(),"Atrasado",IF(B2062&lt;=TODAY()+7,"Vence em 7 dias","A vencer")))</f>
        <v/>
      </c>
    </row>
    <row r="2063">
      <c r="B2063" s="51" t="n"/>
      <c r="C2063" s="52" t="n"/>
      <c r="D2063" s="52" t="n"/>
      <c r="E2063" s="52" t="n"/>
      <c r="F2063" s="52" t="n"/>
      <c r="G2063" s="52" t="n"/>
      <c r="H2063" s="52" t="n"/>
      <c r="I2063" s="53" t="n"/>
      <c r="J2063" s="54">
        <f>IF(D2063="","",IFERROR(INDEX(CatTipo,MATCH(D2063,CatNome,0)),"?"))</f>
        <v/>
      </c>
      <c r="K2063" s="54">
        <f>IF(D2063="","",IFERROR(INDEX(CatGrupo,MATCH(D2063,CatNome,0)),"?"))</f>
        <v/>
      </c>
      <c r="L2063" s="55">
        <f>IF(J2063="Entrada",N(I2063),IF(J2063="Saída",-N(I2063),0))</f>
        <v/>
      </c>
      <c r="M2063" s="54">
        <f>IF(B2063="",0,IF(H2063="Previsto",IF(Visao="Realizado + previsto",1,0),1))</f>
        <v/>
      </c>
      <c r="N2063" s="54">
        <f>IF(OR(B2063="",H2063&lt;&gt;"Previsto"),"",IF(B2063&lt;TODAY(),"Atrasado",IF(B2063&lt;=TODAY()+7,"Vence em 7 dias","A vencer")))</f>
        <v/>
      </c>
    </row>
    <row r="2064">
      <c r="B2064" s="51" t="n"/>
      <c r="C2064" s="52" t="n"/>
      <c r="D2064" s="52" t="n"/>
      <c r="E2064" s="52" t="n"/>
      <c r="F2064" s="52" t="n"/>
      <c r="G2064" s="52" t="n"/>
      <c r="H2064" s="52" t="n"/>
      <c r="I2064" s="53" t="n"/>
      <c r="J2064" s="54">
        <f>IF(D2064="","",IFERROR(INDEX(CatTipo,MATCH(D2064,CatNome,0)),"?"))</f>
        <v/>
      </c>
      <c r="K2064" s="54">
        <f>IF(D2064="","",IFERROR(INDEX(CatGrupo,MATCH(D2064,CatNome,0)),"?"))</f>
        <v/>
      </c>
      <c r="L2064" s="55">
        <f>IF(J2064="Entrada",N(I2064),IF(J2064="Saída",-N(I2064),0))</f>
        <v/>
      </c>
      <c r="M2064" s="54">
        <f>IF(B2064="",0,IF(H2064="Previsto",IF(Visao="Realizado + previsto",1,0),1))</f>
        <v/>
      </c>
      <c r="N2064" s="54">
        <f>IF(OR(B2064="",H2064&lt;&gt;"Previsto"),"",IF(B2064&lt;TODAY(),"Atrasado",IF(B2064&lt;=TODAY()+7,"Vence em 7 dias","A vencer")))</f>
        <v/>
      </c>
    </row>
    <row r="2065">
      <c r="B2065" s="51" t="n"/>
      <c r="C2065" s="52" t="n"/>
      <c r="D2065" s="52" t="n"/>
      <c r="E2065" s="52" t="n"/>
      <c r="F2065" s="52" t="n"/>
      <c r="G2065" s="52" t="n"/>
      <c r="H2065" s="52" t="n"/>
      <c r="I2065" s="53" t="n"/>
      <c r="J2065" s="54">
        <f>IF(D2065="","",IFERROR(INDEX(CatTipo,MATCH(D2065,CatNome,0)),"?"))</f>
        <v/>
      </c>
      <c r="K2065" s="54">
        <f>IF(D2065="","",IFERROR(INDEX(CatGrupo,MATCH(D2065,CatNome,0)),"?"))</f>
        <v/>
      </c>
      <c r="L2065" s="55">
        <f>IF(J2065="Entrada",N(I2065),IF(J2065="Saída",-N(I2065),0))</f>
        <v/>
      </c>
      <c r="M2065" s="54">
        <f>IF(B2065="",0,IF(H2065="Previsto",IF(Visao="Realizado + previsto",1,0),1))</f>
        <v/>
      </c>
      <c r="N2065" s="54">
        <f>IF(OR(B2065="",H2065&lt;&gt;"Previsto"),"",IF(B2065&lt;TODAY(),"Atrasado",IF(B2065&lt;=TODAY()+7,"Vence em 7 dias","A vencer")))</f>
        <v/>
      </c>
    </row>
    <row r="2066">
      <c r="B2066" s="51" t="n"/>
      <c r="C2066" s="52" t="n"/>
      <c r="D2066" s="52" t="n"/>
      <c r="E2066" s="52" t="n"/>
      <c r="F2066" s="52" t="n"/>
      <c r="G2066" s="52" t="n"/>
      <c r="H2066" s="52" t="n"/>
      <c r="I2066" s="53" t="n"/>
      <c r="J2066" s="54">
        <f>IF(D2066="","",IFERROR(INDEX(CatTipo,MATCH(D2066,CatNome,0)),"?"))</f>
        <v/>
      </c>
      <c r="K2066" s="54">
        <f>IF(D2066="","",IFERROR(INDEX(CatGrupo,MATCH(D2066,CatNome,0)),"?"))</f>
        <v/>
      </c>
      <c r="L2066" s="55">
        <f>IF(J2066="Entrada",N(I2066),IF(J2066="Saída",-N(I2066),0))</f>
        <v/>
      </c>
      <c r="M2066" s="54">
        <f>IF(B2066="",0,IF(H2066="Previsto",IF(Visao="Realizado + previsto",1,0),1))</f>
        <v/>
      </c>
      <c r="N2066" s="54">
        <f>IF(OR(B2066="",H2066&lt;&gt;"Previsto"),"",IF(B2066&lt;TODAY(),"Atrasado",IF(B2066&lt;=TODAY()+7,"Vence em 7 dias","A vencer")))</f>
        <v/>
      </c>
    </row>
    <row r="2067">
      <c r="B2067" s="51" t="n"/>
      <c r="C2067" s="52" t="n"/>
      <c r="D2067" s="52" t="n"/>
      <c r="E2067" s="52" t="n"/>
      <c r="F2067" s="52" t="n"/>
      <c r="G2067" s="52" t="n"/>
      <c r="H2067" s="52" t="n"/>
      <c r="I2067" s="53" t="n"/>
      <c r="J2067" s="54">
        <f>IF(D2067="","",IFERROR(INDEX(CatTipo,MATCH(D2067,CatNome,0)),"?"))</f>
        <v/>
      </c>
      <c r="K2067" s="54">
        <f>IF(D2067="","",IFERROR(INDEX(CatGrupo,MATCH(D2067,CatNome,0)),"?"))</f>
        <v/>
      </c>
      <c r="L2067" s="55">
        <f>IF(J2067="Entrada",N(I2067),IF(J2067="Saída",-N(I2067),0))</f>
        <v/>
      </c>
      <c r="M2067" s="54">
        <f>IF(B2067="",0,IF(H2067="Previsto",IF(Visao="Realizado + previsto",1,0),1))</f>
        <v/>
      </c>
      <c r="N2067" s="54">
        <f>IF(OR(B2067="",H2067&lt;&gt;"Previsto"),"",IF(B2067&lt;TODAY(),"Atrasado",IF(B2067&lt;=TODAY()+7,"Vence em 7 dias","A vencer")))</f>
        <v/>
      </c>
    </row>
    <row r="2068">
      <c r="B2068" s="51" t="n"/>
      <c r="C2068" s="52" t="n"/>
      <c r="D2068" s="52" t="n"/>
      <c r="E2068" s="52" t="n"/>
      <c r="F2068" s="52" t="n"/>
      <c r="G2068" s="52" t="n"/>
      <c r="H2068" s="52" t="n"/>
      <c r="I2068" s="53" t="n"/>
      <c r="J2068" s="54">
        <f>IF(D2068="","",IFERROR(INDEX(CatTipo,MATCH(D2068,CatNome,0)),"?"))</f>
        <v/>
      </c>
      <c r="K2068" s="54">
        <f>IF(D2068="","",IFERROR(INDEX(CatGrupo,MATCH(D2068,CatNome,0)),"?"))</f>
        <v/>
      </c>
      <c r="L2068" s="55">
        <f>IF(J2068="Entrada",N(I2068),IF(J2068="Saída",-N(I2068),0))</f>
        <v/>
      </c>
      <c r="M2068" s="54">
        <f>IF(B2068="",0,IF(H2068="Previsto",IF(Visao="Realizado + previsto",1,0),1))</f>
        <v/>
      </c>
      <c r="N2068" s="54">
        <f>IF(OR(B2068="",H2068&lt;&gt;"Previsto"),"",IF(B2068&lt;TODAY(),"Atrasado",IF(B2068&lt;=TODAY()+7,"Vence em 7 dias","A vencer")))</f>
        <v/>
      </c>
    </row>
    <row r="2069">
      <c r="B2069" s="51" t="n"/>
      <c r="C2069" s="52" t="n"/>
      <c r="D2069" s="52" t="n"/>
      <c r="E2069" s="52" t="n"/>
      <c r="F2069" s="52" t="n"/>
      <c r="G2069" s="52" t="n"/>
      <c r="H2069" s="52" t="n"/>
      <c r="I2069" s="53" t="n"/>
      <c r="J2069" s="54">
        <f>IF(D2069="","",IFERROR(INDEX(CatTipo,MATCH(D2069,CatNome,0)),"?"))</f>
        <v/>
      </c>
      <c r="K2069" s="54">
        <f>IF(D2069="","",IFERROR(INDEX(CatGrupo,MATCH(D2069,CatNome,0)),"?"))</f>
        <v/>
      </c>
      <c r="L2069" s="55">
        <f>IF(J2069="Entrada",N(I2069),IF(J2069="Saída",-N(I2069),0))</f>
        <v/>
      </c>
      <c r="M2069" s="54">
        <f>IF(B2069="",0,IF(H2069="Previsto",IF(Visao="Realizado + previsto",1,0),1))</f>
        <v/>
      </c>
      <c r="N2069" s="54">
        <f>IF(OR(B2069="",H2069&lt;&gt;"Previsto"),"",IF(B2069&lt;TODAY(),"Atrasado",IF(B2069&lt;=TODAY()+7,"Vence em 7 dias","A vencer")))</f>
        <v/>
      </c>
    </row>
    <row r="2070">
      <c r="B2070" s="51" t="n"/>
      <c r="C2070" s="52" t="n"/>
      <c r="D2070" s="52" t="n"/>
      <c r="E2070" s="52" t="n"/>
      <c r="F2070" s="52" t="n"/>
      <c r="G2070" s="52" t="n"/>
      <c r="H2070" s="52" t="n"/>
      <c r="I2070" s="53" t="n"/>
      <c r="J2070" s="54">
        <f>IF(D2070="","",IFERROR(INDEX(CatTipo,MATCH(D2070,CatNome,0)),"?"))</f>
        <v/>
      </c>
      <c r="K2070" s="54">
        <f>IF(D2070="","",IFERROR(INDEX(CatGrupo,MATCH(D2070,CatNome,0)),"?"))</f>
        <v/>
      </c>
      <c r="L2070" s="55">
        <f>IF(J2070="Entrada",N(I2070),IF(J2070="Saída",-N(I2070),0))</f>
        <v/>
      </c>
      <c r="M2070" s="54">
        <f>IF(B2070="",0,IF(H2070="Previsto",IF(Visao="Realizado + previsto",1,0),1))</f>
        <v/>
      </c>
      <c r="N2070" s="54">
        <f>IF(OR(B2070="",H2070&lt;&gt;"Previsto"),"",IF(B2070&lt;TODAY(),"Atrasado",IF(B2070&lt;=TODAY()+7,"Vence em 7 dias","A vencer")))</f>
        <v/>
      </c>
    </row>
    <row r="2071">
      <c r="B2071" s="51" t="n"/>
      <c r="C2071" s="52" t="n"/>
      <c r="D2071" s="52" t="n"/>
      <c r="E2071" s="52" t="n"/>
      <c r="F2071" s="52" t="n"/>
      <c r="G2071" s="52" t="n"/>
      <c r="H2071" s="52" t="n"/>
      <c r="I2071" s="53" t="n"/>
      <c r="J2071" s="54">
        <f>IF(D2071="","",IFERROR(INDEX(CatTipo,MATCH(D2071,CatNome,0)),"?"))</f>
        <v/>
      </c>
      <c r="K2071" s="54">
        <f>IF(D2071="","",IFERROR(INDEX(CatGrupo,MATCH(D2071,CatNome,0)),"?"))</f>
        <v/>
      </c>
      <c r="L2071" s="55">
        <f>IF(J2071="Entrada",N(I2071),IF(J2071="Saída",-N(I2071),0))</f>
        <v/>
      </c>
      <c r="M2071" s="54">
        <f>IF(B2071="",0,IF(H2071="Previsto",IF(Visao="Realizado + previsto",1,0),1))</f>
        <v/>
      </c>
      <c r="N2071" s="54">
        <f>IF(OR(B2071="",H2071&lt;&gt;"Previsto"),"",IF(B2071&lt;TODAY(),"Atrasado",IF(B2071&lt;=TODAY()+7,"Vence em 7 dias","A vencer")))</f>
        <v/>
      </c>
    </row>
    <row r="2072">
      <c r="B2072" s="51" t="n"/>
      <c r="C2072" s="52" t="n"/>
      <c r="D2072" s="52" t="n"/>
      <c r="E2072" s="52" t="n"/>
      <c r="F2072" s="52" t="n"/>
      <c r="G2072" s="52" t="n"/>
      <c r="H2072" s="52" t="n"/>
      <c r="I2072" s="53" t="n"/>
      <c r="J2072" s="54">
        <f>IF(D2072="","",IFERROR(INDEX(CatTipo,MATCH(D2072,CatNome,0)),"?"))</f>
        <v/>
      </c>
      <c r="K2072" s="54">
        <f>IF(D2072="","",IFERROR(INDEX(CatGrupo,MATCH(D2072,CatNome,0)),"?"))</f>
        <v/>
      </c>
      <c r="L2072" s="55">
        <f>IF(J2072="Entrada",N(I2072),IF(J2072="Saída",-N(I2072),0))</f>
        <v/>
      </c>
      <c r="M2072" s="54">
        <f>IF(B2072="",0,IF(H2072="Previsto",IF(Visao="Realizado + previsto",1,0),1))</f>
        <v/>
      </c>
      <c r="N2072" s="54">
        <f>IF(OR(B2072="",H2072&lt;&gt;"Previsto"),"",IF(B2072&lt;TODAY(),"Atrasado",IF(B2072&lt;=TODAY()+7,"Vence em 7 dias","A vencer")))</f>
        <v/>
      </c>
    </row>
    <row r="2073">
      <c r="B2073" s="51" t="n"/>
      <c r="C2073" s="52" t="n"/>
      <c r="D2073" s="52" t="n"/>
      <c r="E2073" s="52" t="n"/>
      <c r="F2073" s="52" t="n"/>
      <c r="G2073" s="52" t="n"/>
      <c r="H2073" s="52" t="n"/>
      <c r="I2073" s="53" t="n"/>
      <c r="J2073" s="54">
        <f>IF(D2073="","",IFERROR(INDEX(CatTipo,MATCH(D2073,CatNome,0)),"?"))</f>
        <v/>
      </c>
      <c r="K2073" s="54">
        <f>IF(D2073="","",IFERROR(INDEX(CatGrupo,MATCH(D2073,CatNome,0)),"?"))</f>
        <v/>
      </c>
      <c r="L2073" s="55">
        <f>IF(J2073="Entrada",N(I2073),IF(J2073="Saída",-N(I2073),0))</f>
        <v/>
      </c>
      <c r="M2073" s="54">
        <f>IF(B2073="",0,IF(H2073="Previsto",IF(Visao="Realizado + previsto",1,0),1))</f>
        <v/>
      </c>
      <c r="N2073" s="54">
        <f>IF(OR(B2073="",H2073&lt;&gt;"Previsto"),"",IF(B2073&lt;TODAY(),"Atrasado",IF(B2073&lt;=TODAY()+7,"Vence em 7 dias","A vencer")))</f>
        <v/>
      </c>
    </row>
    <row r="2074">
      <c r="B2074" s="51" t="n"/>
      <c r="C2074" s="52" t="n"/>
      <c r="D2074" s="52" t="n"/>
      <c r="E2074" s="52" t="n"/>
      <c r="F2074" s="52" t="n"/>
      <c r="G2074" s="52" t="n"/>
      <c r="H2074" s="52" t="n"/>
      <c r="I2074" s="53" t="n"/>
      <c r="J2074" s="54">
        <f>IF(D2074="","",IFERROR(INDEX(CatTipo,MATCH(D2074,CatNome,0)),"?"))</f>
        <v/>
      </c>
      <c r="K2074" s="54">
        <f>IF(D2074="","",IFERROR(INDEX(CatGrupo,MATCH(D2074,CatNome,0)),"?"))</f>
        <v/>
      </c>
      <c r="L2074" s="55">
        <f>IF(J2074="Entrada",N(I2074),IF(J2074="Saída",-N(I2074),0))</f>
        <v/>
      </c>
      <c r="M2074" s="54">
        <f>IF(B2074="",0,IF(H2074="Previsto",IF(Visao="Realizado + previsto",1,0),1))</f>
        <v/>
      </c>
      <c r="N2074" s="54">
        <f>IF(OR(B2074="",H2074&lt;&gt;"Previsto"),"",IF(B2074&lt;TODAY(),"Atrasado",IF(B2074&lt;=TODAY()+7,"Vence em 7 dias","A vencer")))</f>
        <v/>
      </c>
    </row>
    <row r="2075">
      <c r="B2075" s="51" t="n"/>
      <c r="C2075" s="52" t="n"/>
      <c r="D2075" s="52" t="n"/>
      <c r="E2075" s="52" t="n"/>
      <c r="F2075" s="52" t="n"/>
      <c r="G2075" s="52" t="n"/>
      <c r="H2075" s="52" t="n"/>
      <c r="I2075" s="53" t="n"/>
      <c r="J2075" s="54">
        <f>IF(D2075="","",IFERROR(INDEX(CatTipo,MATCH(D2075,CatNome,0)),"?"))</f>
        <v/>
      </c>
      <c r="K2075" s="54">
        <f>IF(D2075="","",IFERROR(INDEX(CatGrupo,MATCH(D2075,CatNome,0)),"?"))</f>
        <v/>
      </c>
      <c r="L2075" s="55">
        <f>IF(J2075="Entrada",N(I2075),IF(J2075="Saída",-N(I2075),0))</f>
        <v/>
      </c>
      <c r="M2075" s="54">
        <f>IF(B2075="",0,IF(H2075="Previsto",IF(Visao="Realizado + previsto",1,0),1))</f>
        <v/>
      </c>
      <c r="N2075" s="54">
        <f>IF(OR(B2075="",H2075&lt;&gt;"Previsto"),"",IF(B2075&lt;TODAY(),"Atrasado",IF(B2075&lt;=TODAY()+7,"Vence em 7 dias","A vencer")))</f>
        <v/>
      </c>
    </row>
    <row r="2076">
      <c r="B2076" s="51" t="n"/>
      <c r="C2076" s="52" t="n"/>
      <c r="D2076" s="52" t="n"/>
      <c r="E2076" s="52" t="n"/>
      <c r="F2076" s="52" t="n"/>
      <c r="G2076" s="52" t="n"/>
      <c r="H2076" s="52" t="n"/>
      <c r="I2076" s="53" t="n"/>
      <c r="J2076" s="54">
        <f>IF(D2076="","",IFERROR(INDEX(CatTipo,MATCH(D2076,CatNome,0)),"?"))</f>
        <v/>
      </c>
      <c r="K2076" s="54">
        <f>IF(D2076="","",IFERROR(INDEX(CatGrupo,MATCH(D2076,CatNome,0)),"?"))</f>
        <v/>
      </c>
      <c r="L2076" s="55">
        <f>IF(J2076="Entrada",N(I2076),IF(J2076="Saída",-N(I2076),0))</f>
        <v/>
      </c>
      <c r="M2076" s="54">
        <f>IF(B2076="",0,IF(H2076="Previsto",IF(Visao="Realizado + previsto",1,0),1))</f>
        <v/>
      </c>
      <c r="N2076" s="54">
        <f>IF(OR(B2076="",H2076&lt;&gt;"Previsto"),"",IF(B2076&lt;TODAY(),"Atrasado",IF(B2076&lt;=TODAY()+7,"Vence em 7 dias","A vencer")))</f>
        <v/>
      </c>
    </row>
    <row r="2077">
      <c r="B2077" s="51" t="n"/>
      <c r="C2077" s="52" t="n"/>
      <c r="D2077" s="52" t="n"/>
      <c r="E2077" s="52" t="n"/>
      <c r="F2077" s="52" t="n"/>
      <c r="G2077" s="52" t="n"/>
      <c r="H2077" s="52" t="n"/>
      <c r="I2077" s="53" t="n"/>
      <c r="J2077" s="54">
        <f>IF(D2077="","",IFERROR(INDEX(CatTipo,MATCH(D2077,CatNome,0)),"?"))</f>
        <v/>
      </c>
      <c r="K2077" s="54">
        <f>IF(D2077="","",IFERROR(INDEX(CatGrupo,MATCH(D2077,CatNome,0)),"?"))</f>
        <v/>
      </c>
      <c r="L2077" s="55">
        <f>IF(J2077="Entrada",N(I2077),IF(J2077="Saída",-N(I2077),0))</f>
        <v/>
      </c>
      <c r="M2077" s="54">
        <f>IF(B2077="",0,IF(H2077="Previsto",IF(Visao="Realizado + previsto",1,0),1))</f>
        <v/>
      </c>
      <c r="N2077" s="54">
        <f>IF(OR(B2077="",H2077&lt;&gt;"Previsto"),"",IF(B2077&lt;TODAY(),"Atrasado",IF(B2077&lt;=TODAY()+7,"Vence em 7 dias","A vencer")))</f>
        <v/>
      </c>
    </row>
    <row r="2078">
      <c r="B2078" s="51" t="n"/>
      <c r="C2078" s="52" t="n"/>
      <c r="D2078" s="52" t="n"/>
      <c r="E2078" s="52" t="n"/>
      <c r="F2078" s="52" t="n"/>
      <c r="G2078" s="52" t="n"/>
      <c r="H2078" s="52" t="n"/>
      <c r="I2078" s="53" t="n"/>
      <c r="J2078" s="54">
        <f>IF(D2078="","",IFERROR(INDEX(CatTipo,MATCH(D2078,CatNome,0)),"?"))</f>
        <v/>
      </c>
      <c r="K2078" s="54">
        <f>IF(D2078="","",IFERROR(INDEX(CatGrupo,MATCH(D2078,CatNome,0)),"?"))</f>
        <v/>
      </c>
      <c r="L2078" s="55">
        <f>IF(J2078="Entrada",N(I2078),IF(J2078="Saída",-N(I2078),0))</f>
        <v/>
      </c>
      <c r="M2078" s="54">
        <f>IF(B2078="",0,IF(H2078="Previsto",IF(Visao="Realizado + previsto",1,0),1))</f>
        <v/>
      </c>
      <c r="N2078" s="54">
        <f>IF(OR(B2078="",H2078&lt;&gt;"Previsto"),"",IF(B2078&lt;TODAY(),"Atrasado",IF(B2078&lt;=TODAY()+7,"Vence em 7 dias","A vencer")))</f>
        <v/>
      </c>
    </row>
    <row r="2079">
      <c r="B2079" s="51" t="n"/>
      <c r="C2079" s="52" t="n"/>
      <c r="D2079" s="52" t="n"/>
      <c r="E2079" s="52" t="n"/>
      <c r="F2079" s="52" t="n"/>
      <c r="G2079" s="52" t="n"/>
      <c r="H2079" s="52" t="n"/>
      <c r="I2079" s="53" t="n"/>
      <c r="J2079" s="54">
        <f>IF(D2079="","",IFERROR(INDEX(CatTipo,MATCH(D2079,CatNome,0)),"?"))</f>
        <v/>
      </c>
      <c r="K2079" s="54">
        <f>IF(D2079="","",IFERROR(INDEX(CatGrupo,MATCH(D2079,CatNome,0)),"?"))</f>
        <v/>
      </c>
      <c r="L2079" s="55">
        <f>IF(J2079="Entrada",N(I2079),IF(J2079="Saída",-N(I2079),0))</f>
        <v/>
      </c>
      <c r="M2079" s="54">
        <f>IF(B2079="",0,IF(H2079="Previsto",IF(Visao="Realizado + previsto",1,0),1))</f>
        <v/>
      </c>
      <c r="N2079" s="54">
        <f>IF(OR(B2079="",H2079&lt;&gt;"Previsto"),"",IF(B2079&lt;TODAY(),"Atrasado",IF(B2079&lt;=TODAY()+7,"Vence em 7 dias","A vencer")))</f>
        <v/>
      </c>
    </row>
    <row r="2080">
      <c r="B2080" s="51" t="n"/>
      <c r="C2080" s="52" t="n"/>
      <c r="D2080" s="52" t="n"/>
      <c r="E2080" s="52" t="n"/>
      <c r="F2080" s="52" t="n"/>
      <c r="G2080" s="52" t="n"/>
      <c r="H2080" s="52" t="n"/>
      <c r="I2080" s="53" t="n"/>
      <c r="J2080" s="54">
        <f>IF(D2080="","",IFERROR(INDEX(CatTipo,MATCH(D2080,CatNome,0)),"?"))</f>
        <v/>
      </c>
      <c r="K2080" s="54">
        <f>IF(D2080="","",IFERROR(INDEX(CatGrupo,MATCH(D2080,CatNome,0)),"?"))</f>
        <v/>
      </c>
      <c r="L2080" s="55">
        <f>IF(J2080="Entrada",N(I2080),IF(J2080="Saída",-N(I2080),0))</f>
        <v/>
      </c>
      <c r="M2080" s="54">
        <f>IF(B2080="",0,IF(H2080="Previsto",IF(Visao="Realizado + previsto",1,0),1))</f>
        <v/>
      </c>
      <c r="N2080" s="54">
        <f>IF(OR(B2080="",H2080&lt;&gt;"Previsto"),"",IF(B2080&lt;TODAY(),"Atrasado",IF(B2080&lt;=TODAY()+7,"Vence em 7 dias","A vencer")))</f>
        <v/>
      </c>
    </row>
    <row r="2081">
      <c r="B2081" s="51" t="n"/>
      <c r="C2081" s="52" t="n"/>
      <c r="D2081" s="52" t="n"/>
      <c r="E2081" s="52" t="n"/>
      <c r="F2081" s="52" t="n"/>
      <c r="G2081" s="52" t="n"/>
      <c r="H2081" s="52" t="n"/>
      <c r="I2081" s="53" t="n"/>
      <c r="J2081" s="54">
        <f>IF(D2081="","",IFERROR(INDEX(CatTipo,MATCH(D2081,CatNome,0)),"?"))</f>
        <v/>
      </c>
      <c r="K2081" s="54">
        <f>IF(D2081="","",IFERROR(INDEX(CatGrupo,MATCH(D2081,CatNome,0)),"?"))</f>
        <v/>
      </c>
      <c r="L2081" s="55">
        <f>IF(J2081="Entrada",N(I2081),IF(J2081="Saída",-N(I2081),0))</f>
        <v/>
      </c>
      <c r="M2081" s="54">
        <f>IF(B2081="",0,IF(H2081="Previsto",IF(Visao="Realizado + previsto",1,0),1))</f>
        <v/>
      </c>
      <c r="N2081" s="54">
        <f>IF(OR(B2081="",H2081&lt;&gt;"Previsto"),"",IF(B2081&lt;TODAY(),"Atrasado",IF(B2081&lt;=TODAY()+7,"Vence em 7 dias","A vencer")))</f>
        <v/>
      </c>
    </row>
    <row r="2082">
      <c r="B2082" s="51" t="n"/>
      <c r="C2082" s="52" t="n"/>
      <c r="D2082" s="52" t="n"/>
      <c r="E2082" s="52" t="n"/>
      <c r="F2082" s="52" t="n"/>
      <c r="G2082" s="52" t="n"/>
      <c r="H2082" s="52" t="n"/>
      <c r="I2082" s="53" t="n"/>
      <c r="J2082" s="54">
        <f>IF(D2082="","",IFERROR(INDEX(CatTipo,MATCH(D2082,CatNome,0)),"?"))</f>
        <v/>
      </c>
      <c r="K2082" s="54">
        <f>IF(D2082="","",IFERROR(INDEX(CatGrupo,MATCH(D2082,CatNome,0)),"?"))</f>
        <v/>
      </c>
      <c r="L2082" s="55">
        <f>IF(J2082="Entrada",N(I2082),IF(J2082="Saída",-N(I2082),0))</f>
        <v/>
      </c>
      <c r="M2082" s="54">
        <f>IF(B2082="",0,IF(H2082="Previsto",IF(Visao="Realizado + previsto",1,0),1))</f>
        <v/>
      </c>
      <c r="N2082" s="54">
        <f>IF(OR(B2082="",H2082&lt;&gt;"Previsto"),"",IF(B2082&lt;TODAY(),"Atrasado",IF(B2082&lt;=TODAY()+7,"Vence em 7 dias","A vencer")))</f>
        <v/>
      </c>
    </row>
    <row r="2083">
      <c r="B2083" s="51" t="n"/>
      <c r="C2083" s="52" t="n"/>
      <c r="D2083" s="52" t="n"/>
      <c r="E2083" s="52" t="n"/>
      <c r="F2083" s="52" t="n"/>
      <c r="G2083" s="52" t="n"/>
      <c r="H2083" s="52" t="n"/>
      <c r="I2083" s="53" t="n"/>
      <c r="J2083" s="54">
        <f>IF(D2083="","",IFERROR(INDEX(CatTipo,MATCH(D2083,CatNome,0)),"?"))</f>
        <v/>
      </c>
      <c r="K2083" s="54">
        <f>IF(D2083="","",IFERROR(INDEX(CatGrupo,MATCH(D2083,CatNome,0)),"?"))</f>
        <v/>
      </c>
      <c r="L2083" s="55">
        <f>IF(J2083="Entrada",N(I2083),IF(J2083="Saída",-N(I2083),0))</f>
        <v/>
      </c>
      <c r="M2083" s="54">
        <f>IF(B2083="",0,IF(H2083="Previsto",IF(Visao="Realizado + previsto",1,0),1))</f>
        <v/>
      </c>
      <c r="N2083" s="54">
        <f>IF(OR(B2083="",H2083&lt;&gt;"Previsto"),"",IF(B2083&lt;TODAY(),"Atrasado",IF(B2083&lt;=TODAY()+7,"Vence em 7 dias","A vencer")))</f>
        <v/>
      </c>
    </row>
    <row r="2084">
      <c r="B2084" s="51" t="n"/>
      <c r="C2084" s="52" t="n"/>
      <c r="D2084" s="52" t="n"/>
      <c r="E2084" s="52" t="n"/>
      <c r="F2084" s="52" t="n"/>
      <c r="G2084" s="52" t="n"/>
      <c r="H2084" s="52" t="n"/>
      <c r="I2084" s="53" t="n"/>
      <c r="J2084" s="54">
        <f>IF(D2084="","",IFERROR(INDEX(CatTipo,MATCH(D2084,CatNome,0)),"?"))</f>
        <v/>
      </c>
      <c r="K2084" s="54">
        <f>IF(D2084="","",IFERROR(INDEX(CatGrupo,MATCH(D2084,CatNome,0)),"?"))</f>
        <v/>
      </c>
      <c r="L2084" s="55">
        <f>IF(J2084="Entrada",N(I2084),IF(J2084="Saída",-N(I2084),0))</f>
        <v/>
      </c>
      <c r="M2084" s="54">
        <f>IF(B2084="",0,IF(H2084="Previsto",IF(Visao="Realizado + previsto",1,0),1))</f>
        <v/>
      </c>
      <c r="N2084" s="54">
        <f>IF(OR(B2084="",H2084&lt;&gt;"Previsto"),"",IF(B2084&lt;TODAY(),"Atrasado",IF(B2084&lt;=TODAY()+7,"Vence em 7 dias","A vencer")))</f>
        <v/>
      </c>
    </row>
    <row r="2085">
      <c r="B2085" s="51" t="n"/>
      <c r="C2085" s="52" t="n"/>
      <c r="D2085" s="52" t="n"/>
      <c r="E2085" s="52" t="n"/>
      <c r="F2085" s="52" t="n"/>
      <c r="G2085" s="52" t="n"/>
      <c r="H2085" s="52" t="n"/>
      <c r="I2085" s="53" t="n"/>
      <c r="J2085" s="54">
        <f>IF(D2085="","",IFERROR(INDEX(CatTipo,MATCH(D2085,CatNome,0)),"?"))</f>
        <v/>
      </c>
      <c r="K2085" s="54">
        <f>IF(D2085="","",IFERROR(INDEX(CatGrupo,MATCH(D2085,CatNome,0)),"?"))</f>
        <v/>
      </c>
      <c r="L2085" s="55">
        <f>IF(J2085="Entrada",N(I2085),IF(J2085="Saída",-N(I2085),0))</f>
        <v/>
      </c>
      <c r="M2085" s="54">
        <f>IF(B2085="",0,IF(H2085="Previsto",IF(Visao="Realizado + previsto",1,0),1))</f>
        <v/>
      </c>
      <c r="N2085" s="54">
        <f>IF(OR(B2085="",H2085&lt;&gt;"Previsto"),"",IF(B2085&lt;TODAY(),"Atrasado",IF(B2085&lt;=TODAY()+7,"Vence em 7 dias","A vencer")))</f>
        <v/>
      </c>
    </row>
    <row r="2086">
      <c r="B2086" s="51" t="n"/>
      <c r="C2086" s="52" t="n"/>
      <c r="D2086" s="52" t="n"/>
      <c r="E2086" s="52" t="n"/>
      <c r="F2086" s="52" t="n"/>
      <c r="G2086" s="52" t="n"/>
      <c r="H2086" s="52" t="n"/>
      <c r="I2086" s="53" t="n"/>
      <c r="J2086" s="54">
        <f>IF(D2086="","",IFERROR(INDEX(CatTipo,MATCH(D2086,CatNome,0)),"?"))</f>
        <v/>
      </c>
      <c r="K2086" s="54">
        <f>IF(D2086="","",IFERROR(INDEX(CatGrupo,MATCH(D2086,CatNome,0)),"?"))</f>
        <v/>
      </c>
      <c r="L2086" s="55">
        <f>IF(J2086="Entrada",N(I2086),IF(J2086="Saída",-N(I2086),0))</f>
        <v/>
      </c>
      <c r="M2086" s="54">
        <f>IF(B2086="",0,IF(H2086="Previsto",IF(Visao="Realizado + previsto",1,0),1))</f>
        <v/>
      </c>
      <c r="N2086" s="54">
        <f>IF(OR(B2086="",H2086&lt;&gt;"Previsto"),"",IF(B2086&lt;TODAY(),"Atrasado",IF(B2086&lt;=TODAY()+7,"Vence em 7 dias","A vencer")))</f>
        <v/>
      </c>
    </row>
    <row r="2087">
      <c r="B2087" s="51" t="n"/>
      <c r="C2087" s="52" t="n"/>
      <c r="D2087" s="52" t="n"/>
      <c r="E2087" s="52" t="n"/>
      <c r="F2087" s="52" t="n"/>
      <c r="G2087" s="52" t="n"/>
      <c r="H2087" s="52" t="n"/>
      <c r="I2087" s="53" t="n"/>
      <c r="J2087" s="54">
        <f>IF(D2087="","",IFERROR(INDEX(CatTipo,MATCH(D2087,CatNome,0)),"?"))</f>
        <v/>
      </c>
      <c r="K2087" s="54">
        <f>IF(D2087="","",IFERROR(INDEX(CatGrupo,MATCH(D2087,CatNome,0)),"?"))</f>
        <v/>
      </c>
      <c r="L2087" s="55">
        <f>IF(J2087="Entrada",N(I2087),IF(J2087="Saída",-N(I2087),0))</f>
        <v/>
      </c>
      <c r="M2087" s="54">
        <f>IF(B2087="",0,IF(H2087="Previsto",IF(Visao="Realizado + previsto",1,0),1))</f>
        <v/>
      </c>
      <c r="N2087" s="54">
        <f>IF(OR(B2087="",H2087&lt;&gt;"Previsto"),"",IF(B2087&lt;TODAY(),"Atrasado",IF(B2087&lt;=TODAY()+7,"Vence em 7 dias","A vencer")))</f>
        <v/>
      </c>
    </row>
    <row r="2088">
      <c r="B2088" s="51" t="n"/>
      <c r="C2088" s="52" t="n"/>
      <c r="D2088" s="52" t="n"/>
      <c r="E2088" s="52" t="n"/>
      <c r="F2088" s="52" t="n"/>
      <c r="G2088" s="52" t="n"/>
      <c r="H2088" s="52" t="n"/>
      <c r="I2088" s="53" t="n"/>
      <c r="J2088" s="54">
        <f>IF(D2088="","",IFERROR(INDEX(CatTipo,MATCH(D2088,CatNome,0)),"?"))</f>
        <v/>
      </c>
      <c r="K2088" s="54">
        <f>IF(D2088="","",IFERROR(INDEX(CatGrupo,MATCH(D2088,CatNome,0)),"?"))</f>
        <v/>
      </c>
      <c r="L2088" s="55">
        <f>IF(J2088="Entrada",N(I2088),IF(J2088="Saída",-N(I2088),0))</f>
        <v/>
      </c>
      <c r="M2088" s="54">
        <f>IF(B2088="",0,IF(H2088="Previsto",IF(Visao="Realizado + previsto",1,0),1))</f>
        <v/>
      </c>
      <c r="N2088" s="54">
        <f>IF(OR(B2088="",H2088&lt;&gt;"Previsto"),"",IF(B2088&lt;TODAY(),"Atrasado",IF(B2088&lt;=TODAY()+7,"Vence em 7 dias","A vencer")))</f>
        <v/>
      </c>
    </row>
    <row r="2089">
      <c r="B2089" s="51" t="n"/>
      <c r="C2089" s="52" t="n"/>
      <c r="D2089" s="52" t="n"/>
      <c r="E2089" s="52" t="n"/>
      <c r="F2089" s="52" t="n"/>
      <c r="G2089" s="52" t="n"/>
      <c r="H2089" s="52" t="n"/>
      <c r="I2089" s="53" t="n"/>
      <c r="J2089" s="54">
        <f>IF(D2089="","",IFERROR(INDEX(CatTipo,MATCH(D2089,CatNome,0)),"?"))</f>
        <v/>
      </c>
      <c r="K2089" s="54">
        <f>IF(D2089="","",IFERROR(INDEX(CatGrupo,MATCH(D2089,CatNome,0)),"?"))</f>
        <v/>
      </c>
      <c r="L2089" s="55">
        <f>IF(J2089="Entrada",N(I2089),IF(J2089="Saída",-N(I2089),0))</f>
        <v/>
      </c>
      <c r="M2089" s="54">
        <f>IF(B2089="",0,IF(H2089="Previsto",IF(Visao="Realizado + previsto",1,0),1))</f>
        <v/>
      </c>
      <c r="N2089" s="54">
        <f>IF(OR(B2089="",H2089&lt;&gt;"Previsto"),"",IF(B2089&lt;TODAY(),"Atrasado",IF(B2089&lt;=TODAY()+7,"Vence em 7 dias","A vencer")))</f>
        <v/>
      </c>
    </row>
    <row r="2090">
      <c r="B2090" s="51" t="n"/>
      <c r="C2090" s="52" t="n"/>
      <c r="D2090" s="52" t="n"/>
      <c r="E2090" s="52" t="n"/>
      <c r="F2090" s="52" t="n"/>
      <c r="G2090" s="52" t="n"/>
      <c r="H2090" s="52" t="n"/>
      <c r="I2090" s="53" t="n"/>
      <c r="J2090" s="54">
        <f>IF(D2090="","",IFERROR(INDEX(CatTipo,MATCH(D2090,CatNome,0)),"?"))</f>
        <v/>
      </c>
      <c r="K2090" s="54">
        <f>IF(D2090="","",IFERROR(INDEX(CatGrupo,MATCH(D2090,CatNome,0)),"?"))</f>
        <v/>
      </c>
      <c r="L2090" s="55">
        <f>IF(J2090="Entrada",N(I2090),IF(J2090="Saída",-N(I2090),0))</f>
        <v/>
      </c>
      <c r="M2090" s="54">
        <f>IF(B2090="",0,IF(H2090="Previsto",IF(Visao="Realizado + previsto",1,0),1))</f>
        <v/>
      </c>
      <c r="N2090" s="54">
        <f>IF(OR(B2090="",H2090&lt;&gt;"Previsto"),"",IF(B2090&lt;TODAY(),"Atrasado",IF(B2090&lt;=TODAY()+7,"Vence em 7 dias","A vencer")))</f>
        <v/>
      </c>
    </row>
    <row r="2091">
      <c r="B2091" s="51" t="n"/>
      <c r="C2091" s="52" t="n"/>
      <c r="D2091" s="52" t="n"/>
      <c r="E2091" s="52" t="n"/>
      <c r="F2091" s="52" t="n"/>
      <c r="G2091" s="52" t="n"/>
      <c r="H2091" s="52" t="n"/>
      <c r="I2091" s="53" t="n"/>
      <c r="J2091" s="54">
        <f>IF(D2091="","",IFERROR(INDEX(CatTipo,MATCH(D2091,CatNome,0)),"?"))</f>
        <v/>
      </c>
      <c r="K2091" s="54">
        <f>IF(D2091="","",IFERROR(INDEX(CatGrupo,MATCH(D2091,CatNome,0)),"?"))</f>
        <v/>
      </c>
      <c r="L2091" s="55">
        <f>IF(J2091="Entrada",N(I2091),IF(J2091="Saída",-N(I2091),0))</f>
        <v/>
      </c>
      <c r="M2091" s="54">
        <f>IF(B2091="",0,IF(H2091="Previsto",IF(Visao="Realizado + previsto",1,0),1))</f>
        <v/>
      </c>
      <c r="N2091" s="54">
        <f>IF(OR(B2091="",H2091&lt;&gt;"Previsto"),"",IF(B2091&lt;TODAY(),"Atrasado",IF(B2091&lt;=TODAY()+7,"Vence em 7 dias","A vencer")))</f>
        <v/>
      </c>
    </row>
    <row r="2092">
      <c r="B2092" s="51" t="n"/>
      <c r="C2092" s="52" t="n"/>
      <c r="D2092" s="52" t="n"/>
      <c r="E2092" s="52" t="n"/>
      <c r="F2092" s="52" t="n"/>
      <c r="G2092" s="52" t="n"/>
      <c r="H2092" s="52" t="n"/>
      <c r="I2092" s="53" t="n"/>
      <c r="J2092" s="54">
        <f>IF(D2092="","",IFERROR(INDEX(CatTipo,MATCH(D2092,CatNome,0)),"?"))</f>
        <v/>
      </c>
      <c r="K2092" s="54">
        <f>IF(D2092="","",IFERROR(INDEX(CatGrupo,MATCH(D2092,CatNome,0)),"?"))</f>
        <v/>
      </c>
      <c r="L2092" s="55">
        <f>IF(J2092="Entrada",N(I2092),IF(J2092="Saída",-N(I2092),0))</f>
        <v/>
      </c>
      <c r="M2092" s="54">
        <f>IF(B2092="",0,IF(H2092="Previsto",IF(Visao="Realizado + previsto",1,0),1))</f>
        <v/>
      </c>
      <c r="N2092" s="54">
        <f>IF(OR(B2092="",H2092&lt;&gt;"Previsto"),"",IF(B2092&lt;TODAY(),"Atrasado",IF(B2092&lt;=TODAY()+7,"Vence em 7 dias","A vencer")))</f>
        <v/>
      </c>
    </row>
    <row r="2093">
      <c r="B2093" s="51" t="n"/>
      <c r="C2093" s="52" t="n"/>
      <c r="D2093" s="52" t="n"/>
      <c r="E2093" s="52" t="n"/>
      <c r="F2093" s="52" t="n"/>
      <c r="G2093" s="52" t="n"/>
      <c r="H2093" s="52" t="n"/>
      <c r="I2093" s="53" t="n"/>
      <c r="J2093" s="54">
        <f>IF(D2093="","",IFERROR(INDEX(CatTipo,MATCH(D2093,CatNome,0)),"?"))</f>
        <v/>
      </c>
      <c r="K2093" s="54">
        <f>IF(D2093="","",IFERROR(INDEX(CatGrupo,MATCH(D2093,CatNome,0)),"?"))</f>
        <v/>
      </c>
      <c r="L2093" s="55">
        <f>IF(J2093="Entrada",N(I2093),IF(J2093="Saída",-N(I2093),0))</f>
        <v/>
      </c>
      <c r="M2093" s="54">
        <f>IF(B2093="",0,IF(H2093="Previsto",IF(Visao="Realizado + previsto",1,0),1))</f>
        <v/>
      </c>
      <c r="N2093" s="54">
        <f>IF(OR(B2093="",H2093&lt;&gt;"Previsto"),"",IF(B2093&lt;TODAY(),"Atrasado",IF(B2093&lt;=TODAY()+7,"Vence em 7 dias","A vencer")))</f>
        <v/>
      </c>
    </row>
    <row r="2094">
      <c r="B2094" s="51" t="n"/>
      <c r="C2094" s="52" t="n"/>
      <c r="D2094" s="52" t="n"/>
      <c r="E2094" s="52" t="n"/>
      <c r="F2094" s="52" t="n"/>
      <c r="G2094" s="52" t="n"/>
      <c r="H2094" s="52" t="n"/>
      <c r="I2094" s="53" t="n"/>
      <c r="J2094" s="54">
        <f>IF(D2094="","",IFERROR(INDEX(CatTipo,MATCH(D2094,CatNome,0)),"?"))</f>
        <v/>
      </c>
      <c r="K2094" s="54">
        <f>IF(D2094="","",IFERROR(INDEX(CatGrupo,MATCH(D2094,CatNome,0)),"?"))</f>
        <v/>
      </c>
      <c r="L2094" s="55">
        <f>IF(J2094="Entrada",N(I2094),IF(J2094="Saída",-N(I2094),0))</f>
        <v/>
      </c>
      <c r="M2094" s="54">
        <f>IF(B2094="",0,IF(H2094="Previsto",IF(Visao="Realizado + previsto",1,0),1))</f>
        <v/>
      </c>
      <c r="N2094" s="54">
        <f>IF(OR(B2094="",H2094&lt;&gt;"Previsto"),"",IF(B2094&lt;TODAY(),"Atrasado",IF(B2094&lt;=TODAY()+7,"Vence em 7 dias","A vencer")))</f>
        <v/>
      </c>
    </row>
    <row r="2095">
      <c r="B2095" s="51" t="n"/>
      <c r="C2095" s="52" t="n"/>
      <c r="D2095" s="52" t="n"/>
      <c r="E2095" s="52" t="n"/>
      <c r="F2095" s="52" t="n"/>
      <c r="G2095" s="52" t="n"/>
      <c r="H2095" s="52" t="n"/>
      <c r="I2095" s="53" t="n"/>
      <c r="J2095" s="54">
        <f>IF(D2095="","",IFERROR(INDEX(CatTipo,MATCH(D2095,CatNome,0)),"?"))</f>
        <v/>
      </c>
      <c r="K2095" s="54">
        <f>IF(D2095="","",IFERROR(INDEX(CatGrupo,MATCH(D2095,CatNome,0)),"?"))</f>
        <v/>
      </c>
      <c r="L2095" s="55">
        <f>IF(J2095="Entrada",N(I2095),IF(J2095="Saída",-N(I2095),0))</f>
        <v/>
      </c>
      <c r="M2095" s="54">
        <f>IF(B2095="",0,IF(H2095="Previsto",IF(Visao="Realizado + previsto",1,0),1))</f>
        <v/>
      </c>
      <c r="N2095" s="54">
        <f>IF(OR(B2095="",H2095&lt;&gt;"Previsto"),"",IF(B2095&lt;TODAY(),"Atrasado",IF(B2095&lt;=TODAY()+7,"Vence em 7 dias","A vencer")))</f>
        <v/>
      </c>
    </row>
    <row r="2096">
      <c r="B2096" s="51" t="n"/>
      <c r="C2096" s="52" t="n"/>
      <c r="D2096" s="52" t="n"/>
      <c r="E2096" s="52" t="n"/>
      <c r="F2096" s="52" t="n"/>
      <c r="G2096" s="52" t="n"/>
      <c r="H2096" s="52" t="n"/>
      <c r="I2096" s="53" t="n"/>
      <c r="J2096" s="54">
        <f>IF(D2096="","",IFERROR(INDEX(CatTipo,MATCH(D2096,CatNome,0)),"?"))</f>
        <v/>
      </c>
      <c r="K2096" s="54">
        <f>IF(D2096="","",IFERROR(INDEX(CatGrupo,MATCH(D2096,CatNome,0)),"?"))</f>
        <v/>
      </c>
      <c r="L2096" s="55">
        <f>IF(J2096="Entrada",N(I2096),IF(J2096="Saída",-N(I2096),0))</f>
        <v/>
      </c>
      <c r="M2096" s="54">
        <f>IF(B2096="",0,IF(H2096="Previsto",IF(Visao="Realizado + previsto",1,0),1))</f>
        <v/>
      </c>
      <c r="N2096" s="54">
        <f>IF(OR(B2096="",H2096&lt;&gt;"Previsto"),"",IF(B2096&lt;TODAY(),"Atrasado",IF(B2096&lt;=TODAY()+7,"Vence em 7 dias","A vencer")))</f>
        <v/>
      </c>
    </row>
    <row r="2097">
      <c r="B2097" s="51" t="n"/>
      <c r="C2097" s="52" t="n"/>
      <c r="D2097" s="52" t="n"/>
      <c r="E2097" s="52" t="n"/>
      <c r="F2097" s="52" t="n"/>
      <c r="G2097" s="52" t="n"/>
      <c r="H2097" s="52" t="n"/>
      <c r="I2097" s="53" t="n"/>
      <c r="J2097" s="54">
        <f>IF(D2097="","",IFERROR(INDEX(CatTipo,MATCH(D2097,CatNome,0)),"?"))</f>
        <v/>
      </c>
      <c r="K2097" s="54">
        <f>IF(D2097="","",IFERROR(INDEX(CatGrupo,MATCH(D2097,CatNome,0)),"?"))</f>
        <v/>
      </c>
      <c r="L2097" s="55">
        <f>IF(J2097="Entrada",N(I2097),IF(J2097="Saída",-N(I2097),0))</f>
        <v/>
      </c>
      <c r="M2097" s="54">
        <f>IF(B2097="",0,IF(H2097="Previsto",IF(Visao="Realizado + previsto",1,0),1))</f>
        <v/>
      </c>
      <c r="N2097" s="54">
        <f>IF(OR(B2097="",H2097&lt;&gt;"Previsto"),"",IF(B2097&lt;TODAY(),"Atrasado",IF(B2097&lt;=TODAY()+7,"Vence em 7 dias","A vencer")))</f>
        <v/>
      </c>
    </row>
    <row r="2098">
      <c r="B2098" s="51" t="n"/>
      <c r="C2098" s="52" t="n"/>
      <c r="D2098" s="52" t="n"/>
      <c r="E2098" s="52" t="n"/>
      <c r="F2098" s="52" t="n"/>
      <c r="G2098" s="52" t="n"/>
      <c r="H2098" s="52" t="n"/>
      <c r="I2098" s="53" t="n"/>
      <c r="J2098" s="54">
        <f>IF(D2098="","",IFERROR(INDEX(CatTipo,MATCH(D2098,CatNome,0)),"?"))</f>
        <v/>
      </c>
      <c r="K2098" s="54">
        <f>IF(D2098="","",IFERROR(INDEX(CatGrupo,MATCH(D2098,CatNome,0)),"?"))</f>
        <v/>
      </c>
      <c r="L2098" s="55">
        <f>IF(J2098="Entrada",N(I2098),IF(J2098="Saída",-N(I2098),0))</f>
        <v/>
      </c>
      <c r="M2098" s="54">
        <f>IF(B2098="",0,IF(H2098="Previsto",IF(Visao="Realizado + previsto",1,0),1))</f>
        <v/>
      </c>
      <c r="N2098" s="54">
        <f>IF(OR(B2098="",H2098&lt;&gt;"Previsto"),"",IF(B2098&lt;TODAY(),"Atrasado",IF(B2098&lt;=TODAY()+7,"Vence em 7 dias","A vencer")))</f>
        <v/>
      </c>
    </row>
    <row r="2099">
      <c r="B2099" s="51" t="n"/>
      <c r="C2099" s="52" t="n"/>
      <c r="D2099" s="52" t="n"/>
      <c r="E2099" s="52" t="n"/>
      <c r="F2099" s="52" t="n"/>
      <c r="G2099" s="52" t="n"/>
      <c r="H2099" s="52" t="n"/>
      <c r="I2099" s="53" t="n"/>
      <c r="J2099" s="54">
        <f>IF(D2099="","",IFERROR(INDEX(CatTipo,MATCH(D2099,CatNome,0)),"?"))</f>
        <v/>
      </c>
      <c r="K2099" s="54">
        <f>IF(D2099="","",IFERROR(INDEX(CatGrupo,MATCH(D2099,CatNome,0)),"?"))</f>
        <v/>
      </c>
      <c r="L2099" s="55">
        <f>IF(J2099="Entrada",N(I2099),IF(J2099="Saída",-N(I2099),0))</f>
        <v/>
      </c>
      <c r="M2099" s="54">
        <f>IF(B2099="",0,IF(H2099="Previsto",IF(Visao="Realizado + previsto",1,0),1))</f>
        <v/>
      </c>
      <c r="N2099" s="54">
        <f>IF(OR(B2099="",H2099&lt;&gt;"Previsto"),"",IF(B2099&lt;TODAY(),"Atrasado",IF(B2099&lt;=TODAY()+7,"Vence em 7 dias","A vencer")))</f>
        <v/>
      </c>
    </row>
    <row r="2100">
      <c r="B2100" s="51" t="n"/>
      <c r="C2100" s="52" t="n"/>
      <c r="D2100" s="52" t="n"/>
      <c r="E2100" s="52" t="n"/>
      <c r="F2100" s="52" t="n"/>
      <c r="G2100" s="52" t="n"/>
      <c r="H2100" s="52" t="n"/>
      <c r="I2100" s="53" t="n"/>
      <c r="J2100" s="54">
        <f>IF(D2100="","",IFERROR(INDEX(CatTipo,MATCH(D2100,CatNome,0)),"?"))</f>
        <v/>
      </c>
      <c r="K2100" s="54">
        <f>IF(D2100="","",IFERROR(INDEX(CatGrupo,MATCH(D2100,CatNome,0)),"?"))</f>
        <v/>
      </c>
      <c r="L2100" s="55">
        <f>IF(J2100="Entrada",N(I2100),IF(J2100="Saída",-N(I2100),0))</f>
        <v/>
      </c>
      <c r="M2100" s="54">
        <f>IF(B2100="",0,IF(H2100="Previsto",IF(Visao="Realizado + previsto",1,0),1))</f>
        <v/>
      </c>
      <c r="N2100" s="54">
        <f>IF(OR(B2100="",H2100&lt;&gt;"Previsto"),"",IF(B2100&lt;TODAY(),"Atrasado",IF(B2100&lt;=TODAY()+7,"Vence em 7 dias","A vencer")))</f>
        <v/>
      </c>
    </row>
    <row r="2101">
      <c r="B2101" s="51" t="n"/>
      <c r="C2101" s="52" t="n"/>
      <c r="D2101" s="52" t="n"/>
      <c r="E2101" s="52" t="n"/>
      <c r="F2101" s="52" t="n"/>
      <c r="G2101" s="52" t="n"/>
      <c r="H2101" s="52" t="n"/>
      <c r="I2101" s="53" t="n"/>
      <c r="J2101" s="54">
        <f>IF(D2101="","",IFERROR(INDEX(CatTipo,MATCH(D2101,CatNome,0)),"?"))</f>
        <v/>
      </c>
      <c r="K2101" s="54">
        <f>IF(D2101="","",IFERROR(INDEX(CatGrupo,MATCH(D2101,CatNome,0)),"?"))</f>
        <v/>
      </c>
      <c r="L2101" s="55">
        <f>IF(J2101="Entrada",N(I2101),IF(J2101="Saída",-N(I2101),0))</f>
        <v/>
      </c>
      <c r="M2101" s="54">
        <f>IF(B2101="",0,IF(H2101="Previsto",IF(Visao="Realizado + previsto",1,0),1))</f>
        <v/>
      </c>
      <c r="N2101" s="54">
        <f>IF(OR(B2101="",H2101&lt;&gt;"Previsto"),"",IF(B2101&lt;TODAY(),"Atrasado",IF(B2101&lt;=TODAY()+7,"Vence em 7 dias","A vencer")))</f>
        <v/>
      </c>
    </row>
    <row r="2102">
      <c r="B2102" s="51" t="n"/>
      <c r="C2102" s="52" t="n"/>
      <c r="D2102" s="52" t="n"/>
      <c r="E2102" s="52" t="n"/>
      <c r="F2102" s="52" t="n"/>
      <c r="G2102" s="52" t="n"/>
      <c r="H2102" s="52" t="n"/>
      <c r="I2102" s="53" t="n"/>
      <c r="J2102" s="54">
        <f>IF(D2102="","",IFERROR(INDEX(CatTipo,MATCH(D2102,CatNome,0)),"?"))</f>
        <v/>
      </c>
      <c r="K2102" s="54">
        <f>IF(D2102="","",IFERROR(INDEX(CatGrupo,MATCH(D2102,CatNome,0)),"?"))</f>
        <v/>
      </c>
      <c r="L2102" s="55">
        <f>IF(J2102="Entrada",N(I2102),IF(J2102="Saída",-N(I2102),0))</f>
        <v/>
      </c>
      <c r="M2102" s="54">
        <f>IF(B2102="",0,IF(H2102="Previsto",IF(Visao="Realizado + previsto",1,0),1))</f>
        <v/>
      </c>
      <c r="N2102" s="54">
        <f>IF(OR(B2102="",H2102&lt;&gt;"Previsto"),"",IF(B2102&lt;TODAY(),"Atrasado",IF(B2102&lt;=TODAY()+7,"Vence em 7 dias","A vencer")))</f>
        <v/>
      </c>
    </row>
    <row r="2103">
      <c r="B2103" s="51" t="n"/>
      <c r="C2103" s="52" t="n"/>
      <c r="D2103" s="52" t="n"/>
      <c r="E2103" s="52" t="n"/>
      <c r="F2103" s="52" t="n"/>
      <c r="G2103" s="52" t="n"/>
      <c r="H2103" s="52" t="n"/>
      <c r="I2103" s="53" t="n"/>
      <c r="J2103" s="54">
        <f>IF(D2103="","",IFERROR(INDEX(CatTipo,MATCH(D2103,CatNome,0)),"?"))</f>
        <v/>
      </c>
      <c r="K2103" s="54">
        <f>IF(D2103="","",IFERROR(INDEX(CatGrupo,MATCH(D2103,CatNome,0)),"?"))</f>
        <v/>
      </c>
      <c r="L2103" s="55">
        <f>IF(J2103="Entrada",N(I2103),IF(J2103="Saída",-N(I2103),0))</f>
        <v/>
      </c>
      <c r="M2103" s="54">
        <f>IF(B2103="",0,IF(H2103="Previsto",IF(Visao="Realizado + previsto",1,0),1))</f>
        <v/>
      </c>
      <c r="N2103" s="54">
        <f>IF(OR(B2103="",H2103&lt;&gt;"Previsto"),"",IF(B2103&lt;TODAY(),"Atrasado",IF(B2103&lt;=TODAY()+7,"Vence em 7 dias","A vencer")))</f>
        <v/>
      </c>
    </row>
    <row r="2104">
      <c r="B2104" s="51" t="n"/>
      <c r="C2104" s="52" t="n"/>
      <c r="D2104" s="52" t="n"/>
      <c r="E2104" s="52" t="n"/>
      <c r="F2104" s="52" t="n"/>
      <c r="G2104" s="52" t="n"/>
      <c r="H2104" s="52" t="n"/>
      <c r="I2104" s="53" t="n"/>
      <c r="J2104" s="54">
        <f>IF(D2104="","",IFERROR(INDEX(CatTipo,MATCH(D2104,CatNome,0)),"?"))</f>
        <v/>
      </c>
      <c r="K2104" s="54">
        <f>IF(D2104="","",IFERROR(INDEX(CatGrupo,MATCH(D2104,CatNome,0)),"?"))</f>
        <v/>
      </c>
      <c r="L2104" s="55">
        <f>IF(J2104="Entrada",N(I2104),IF(J2104="Saída",-N(I2104),0))</f>
        <v/>
      </c>
      <c r="M2104" s="54">
        <f>IF(B2104="",0,IF(H2104="Previsto",IF(Visao="Realizado + previsto",1,0),1))</f>
        <v/>
      </c>
      <c r="N2104" s="54">
        <f>IF(OR(B2104="",H2104&lt;&gt;"Previsto"),"",IF(B2104&lt;TODAY(),"Atrasado",IF(B2104&lt;=TODAY()+7,"Vence em 7 dias","A vencer")))</f>
        <v/>
      </c>
    </row>
    <row r="2105">
      <c r="B2105" s="51" t="n"/>
      <c r="C2105" s="52" t="n"/>
      <c r="D2105" s="52" t="n"/>
      <c r="E2105" s="52" t="n"/>
      <c r="F2105" s="52" t="n"/>
      <c r="G2105" s="52" t="n"/>
      <c r="H2105" s="52" t="n"/>
      <c r="I2105" s="53" t="n"/>
      <c r="J2105" s="54">
        <f>IF(D2105="","",IFERROR(INDEX(CatTipo,MATCH(D2105,CatNome,0)),"?"))</f>
        <v/>
      </c>
      <c r="K2105" s="54">
        <f>IF(D2105="","",IFERROR(INDEX(CatGrupo,MATCH(D2105,CatNome,0)),"?"))</f>
        <v/>
      </c>
      <c r="L2105" s="55">
        <f>IF(J2105="Entrada",N(I2105),IF(J2105="Saída",-N(I2105),0))</f>
        <v/>
      </c>
      <c r="M2105" s="54">
        <f>IF(B2105="",0,IF(H2105="Previsto",IF(Visao="Realizado + previsto",1,0),1))</f>
        <v/>
      </c>
      <c r="N2105" s="54">
        <f>IF(OR(B2105="",H2105&lt;&gt;"Previsto"),"",IF(B2105&lt;TODAY(),"Atrasado",IF(B2105&lt;=TODAY()+7,"Vence em 7 dias","A vencer")))</f>
        <v/>
      </c>
    </row>
    <row r="2106">
      <c r="B2106" s="51" t="n"/>
      <c r="C2106" s="52" t="n"/>
      <c r="D2106" s="52" t="n"/>
      <c r="E2106" s="52" t="n"/>
      <c r="F2106" s="52" t="n"/>
      <c r="G2106" s="52" t="n"/>
      <c r="H2106" s="52" t="n"/>
      <c r="I2106" s="53" t="n"/>
      <c r="J2106" s="54">
        <f>IF(D2106="","",IFERROR(INDEX(CatTipo,MATCH(D2106,CatNome,0)),"?"))</f>
        <v/>
      </c>
      <c r="K2106" s="54">
        <f>IF(D2106="","",IFERROR(INDEX(CatGrupo,MATCH(D2106,CatNome,0)),"?"))</f>
        <v/>
      </c>
      <c r="L2106" s="55">
        <f>IF(J2106="Entrada",N(I2106),IF(J2106="Saída",-N(I2106),0))</f>
        <v/>
      </c>
      <c r="M2106" s="54">
        <f>IF(B2106="",0,IF(H2106="Previsto",IF(Visao="Realizado + previsto",1,0),1))</f>
        <v/>
      </c>
      <c r="N2106" s="54">
        <f>IF(OR(B2106="",H2106&lt;&gt;"Previsto"),"",IF(B2106&lt;TODAY(),"Atrasado",IF(B2106&lt;=TODAY()+7,"Vence em 7 dias","A vencer")))</f>
        <v/>
      </c>
    </row>
    <row r="2107">
      <c r="B2107" s="51" t="n"/>
      <c r="C2107" s="52" t="n"/>
      <c r="D2107" s="52" t="n"/>
      <c r="E2107" s="52" t="n"/>
      <c r="F2107" s="52" t="n"/>
      <c r="G2107" s="52" t="n"/>
      <c r="H2107" s="52" t="n"/>
      <c r="I2107" s="53" t="n"/>
      <c r="J2107" s="54">
        <f>IF(D2107="","",IFERROR(INDEX(CatTipo,MATCH(D2107,CatNome,0)),"?"))</f>
        <v/>
      </c>
      <c r="K2107" s="54">
        <f>IF(D2107="","",IFERROR(INDEX(CatGrupo,MATCH(D2107,CatNome,0)),"?"))</f>
        <v/>
      </c>
      <c r="L2107" s="55">
        <f>IF(J2107="Entrada",N(I2107),IF(J2107="Saída",-N(I2107),0))</f>
        <v/>
      </c>
      <c r="M2107" s="54">
        <f>IF(B2107="",0,IF(H2107="Previsto",IF(Visao="Realizado + previsto",1,0),1))</f>
        <v/>
      </c>
      <c r="N2107" s="54">
        <f>IF(OR(B2107="",H2107&lt;&gt;"Previsto"),"",IF(B2107&lt;TODAY(),"Atrasado",IF(B2107&lt;=TODAY()+7,"Vence em 7 dias","A vencer")))</f>
        <v/>
      </c>
    </row>
    <row r="2108">
      <c r="B2108" s="51" t="n"/>
      <c r="C2108" s="52" t="n"/>
      <c r="D2108" s="52" t="n"/>
      <c r="E2108" s="52" t="n"/>
      <c r="F2108" s="52" t="n"/>
      <c r="G2108" s="52" t="n"/>
      <c r="H2108" s="52" t="n"/>
      <c r="I2108" s="53" t="n"/>
      <c r="J2108" s="54">
        <f>IF(D2108="","",IFERROR(INDEX(CatTipo,MATCH(D2108,CatNome,0)),"?"))</f>
        <v/>
      </c>
      <c r="K2108" s="54">
        <f>IF(D2108="","",IFERROR(INDEX(CatGrupo,MATCH(D2108,CatNome,0)),"?"))</f>
        <v/>
      </c>
      <c r="L2108" s="55">
        <f>IF(J2108="Entrada",N(I2108),IF(J2108="Saída",-N(I2108),0))</f>
        <v/>
      </c>
      <c r="M2108" s="54">
        <f>IF(B2108="",0,IF(H2108="Previsto",IF(Visao="Realizado + previsto",1,0),1))</f>
        <v/>
      </c>
      <c r="N2108" s="54">
        <f>IF(OR(B2108="",H2108&lt;&gt;"Previsto"),"",IF(B2108&lt;TODAY(),"Atrasado",IF(B2108&lt;=TODAY()+7,"Vence em 7 dias","A vencer")))</f>
        <v/>
      </c>
    </row>
    <row r="2109">
      <c r="B2109" s="51" t="n"/>
      <c r="C2109" s="52" t="n"/>
      <c r="D2109" s="52" t="n"/>
      <c r="E2109" s="52" t="n"/>
      <c r="F2109" s="52" t="n"/>
      <c r="G2109" s="52" t="n"/>
      <c r="H2109" s="52" t="n"/>
      <c r="I2109" s="53" t="n"/>
      <c r="J2109" s="54">
        <f>IF(D2109="","",IFERROR(INDEX(CatTipo,MATCH(D2109,CatNome,0)),"?"))</f>
        <v/>
      </c>
      <c r="K2109" s="54">
        <f>IF(D2109="","",IFERROR(INDEX(CatGrupo,MATCH(D2109,CatNome,0)),"?"))</f>
        <v/>
      </c>
      <c r="L2109" s="55">
        <f>IF(J2109="Entrada",N(I2109),IF(J2109="Saída",-N(I2109),0))</f>
        <v/>
      </c>
      <c r="M2109" s="54">
        <f>IF(B2109="",0,IF(H2109="Previsto",IF(Visao="Realizado + previsto",1,0),1))</f>
        <v/>
      </c>
      <c r="N2109" s="54">
        <f>IF(OR(B2109="",H2109&lt;&gt;"Previsto"),"",IF(B2109&lt;TODAY(),"Atrasado",IF(B2109&lt;=TODAY()+7,"Vence em 7 dias","A vencer")))</f>
        <v/>
      </c>
    </row>
    <row r="2110">
      <c r="B2110" s="51" t="n"/>
      <c r="C2110" s="52" t="n"/>
      <c r="D2110" s="52" t="n"/>
      <c r="E2110" s="52" t="n"/>
      <c r="F2110" s="52" t="n"/>
      <c r="G2110" s="52" t="n"/>
      <c r="H2110" s="52" t="n"/>
      <c r="I2110" s="53" t="n"/>
      <c r="J2110" s="54">
        <f>IF(D2110="","",IFERROR(INDEX(CatTipo,MATCH(D2110,CatNome,0)),"?"))</f>
        <v/>
      </c>
      <c r="K2110" s="54">
        <f>IF(D2110="","",IFERROR(INDEX(CatGrupo,MATCH(D2110,CatNome,0)),"?"))</f>
        <v/>
      </c>
      <c r="L2110" s="55">
        <f>IF(J2110="Entrada",N(I2110),IF(J2110="Saída",-N(I2110),0))</f>
        <v/>
      </c>
      <c r="M2110" s="54">
        <f>IF(B2110="",0,IF(H2110="Previsto",IF(Visao="Realizado + previsto",1,0),1))</f>
        <v/>
      </c>
      <c r="N2110" s="54">
        <f>IF(OR(B2110="",H2110&lt;&gt;"Previsto"),"",IF(B2110&lt;TODAY(),"Atrasado",IF(B2110&lt;=TODAY()+7,"Vence em 7 dias","A vencer")))</f>
        <v/>
      </c>
    </row>
    <row r="2111">
      <c r="B2111" s="51" t="n"/>
      <c r="C2111" s="52" t="n"/>
      <c r="D2111" s="52" t="n"/>
      <c r="E2111" s="52" t="n"/>
      <c r="F2111" s="52" t="n"/>
      <c r="G2111" s="52" t="n"/>
      <c r="H2111" s="52" t="n"/>
      <c r="I2111" s="53" t="n"/>
      <c r="J2111" s="54">
        <f>IF(D2111="","",IFERROR(INDEX(CatTipo,MATCH(D2111,CatNome,0)),"?"))</f>
        <v/>
      </c>
      <c r="K2111" s="54">
        <f>IF(D2111="","",IFERROR(INDEX(CatGrupo,MATCH(D2111,CatNome,0)),"?"))</f>
        <v/>
      </c>
      <c r="L2111" s="55">
        <f>IF(J2111="Entrada",N(I2111),IF(J2111="Saída",-N(I2111),0))</f>
        <v/>
      </c>
      <c r="M2111" s="54">
        <f>IF(B2111="",0,IF(H2111="Previsto",IF(Visao="Realizado + previsto",1,0),1))</f>
        <v/>
      </c>
      <c r="N2111" s="54">
        <f>IF(OR(B2111="",H2111&lt;&gt;"Previsto"),"",IF(B2111&lt;TODAY(),"Atrasado",IF(B2111&lt;=TODAY()+7,"Vence em 7 dias","A vencer")))</f>
        <v/>
      </c>
    </row>
    <row r="2112">
      <c r="B2112" s="51" t="n"/>
      <c r="C2112" s="52" t="n"/>
      <c r="D2112" s="52" t="n"/>
      <c r="E2112" s="52" t="n"/>
      <c r="F2112" s="52" t="n"/>
      <c r="G2112" s="52" t="n"/>
      <c r="H2112" s="52" t="n"/>
      <c r="I2112" s="53" t="n"/>
      <c r="J2112" s="54">
        <f>IF(D2112="","",IFERROR(INDEX(CatTipo,MATCH(D2112,CatNome,0)),"?"))</f>
        <v/>
      </c>
      <c r="K2112" s="54">
        <f>IF(D2112="","",IFERROR(INDEX(CatGrupo,MATCH(D2112,CatNome,0)),"?"))</f>
        <v/>
      </c>
      <c r="L2112" s="55">
        <f>IF(J2112="Entrada",N(I2112),IF(J2112="Saída",-N(I2112),0))</f>
        <v/>
      </c>
      <c r="M2112" s="54">
        <f>IF(B2112="",0,IF(H2112="Previsto",IF(Visao="Realizado + previsto",1,0),1))</f>
        <v/>
      </c>
      <c r="N2112" s="54">
        <f>IF(OR(B2112="",H2112&lt;&gt;"Previsto"),"",IF(B2112&lt;TODAY(),"Atrasado",IF(B2112&lt;=TODAY()+7,"Vence em 7 dias","A vencer")))</f>
        <v/>
      </c>
    </row>
    <row r="2113">
      <c r="B2113" s="51" t="n"/>
      <c r="C2113" s="52" t="n"/>
      <c r="D2113" s="52" t="n"/>
      <c r="E2113" s="52" t="n"/>
      <c r="F2113" s="52" t="n"/>
      <c r="G2113" s="52" t="n"/>
      <c r="H2113" s="52" t="n"/>
      <c r="I2113" s="53" t="n"/>
      <c r="J2113" s="54">
        <f>IF(D2113="","",IFERROR(INDEX(CatTipo,MATCH(D2113,CatNome,0)),"?"))</f>
        <v/>
      </c>
      <c r="K2113" s="54">
        <f>IF(D2113="","",IFERROR(INDEX(CatGrupo,MATCH(D2113,CatNome,0)),"?"))</f>
        <v/>
      </c>
      <c r="L2113" s="55">
        <f>IF(J2113="Entrada",N(I2113),IF(J2113="Saída",-N(I2113),0))</f>
        <v/>
      </c>
      <c r="M2113" s="54">
        <f>IF(B2113="",0,IF(H2113="Previsto",IF(Visao="Realizado + previsto",1,0),1))</f>
        <v/>
      </c>
      <c r="N2113" s="54">
        <f>IF(OR(B2113="",H2113&lt;&gt;"Previsto"),"",IF(B2113&lt;TODAY(),"Atrasado",IF(B2113&lt;=TODAY()+7,"Vence em 7 dias","A vencer")))</f>
        <v/>
      </c>
    </row>
    <row r="2114">
      <c r="B2114" s="51" t="n"/>
      <c r="C2114" s="52" t="n"/>
      <c r="D2114" s="52" t="n"/>
      <c r="E2114" s="52" t="n"/>
      <c r="F2114" s="52" t="n"/>
      <c r="G2114" s="52" t="n"/>
      <c r="H2114" s="52" t="n"/>
      <c r="I2114" s="53" t="n"/>
      <c r="J2114" s="54">
        <f>IF(D2114="","",IFERROR(INDEX(CatTipo,MATCH(D2114,CatNome,0)),"?"))</f>
        <v/>
      </c>
      <c r="K2114" s="54">
        <f>IF(D2114="","",IFERROR(INDEX(CatGrupo,MATCH(D2114,CatNome,0)),"?"))</f>
        <v/>
      </c>
      <c r="L2114" s="55">
        <f>IF(J2114="Entrada",N(I2114),IF(J2114="Saída",-N(I2114),0))</f>
        <v/>
      </c>
      <c r="M2114" s="54">
        <f>IF(B2114="",0,IF(H2114="Previsto",IF(Visao="Realizado + previsto",1,0),1))</f>
        <v/>
      </c>
      <c r="N2114" s="54">
        <f>IF(OR(B2114="",H2114&lt;&gt;"Previsto"),"",IF(B2114&lt;TODAY(),"Atrasado",IF(B2114&lt;=TODAY()+7,"Vence em 7 dias","A vencer")))</f>
        <v/>
      </c>
    </row>
    <row r="2115">
      <c r="B2115" s="51" t="n"/>
      <c r="C2115" s="52" t="n"/>
      <c r="D2115" s="52" t="n"/>
      <c r="E2115" s="52" t="n"/>
      <c r="F2115" s="52" t="n"/>
      <c r="G2115" s="52" t="n"/>
      <c r="H2115" s="52" t="n"/>
      <c r="I2115" s="53" t="n"/>
      <c r="J2115" s="54">
        <f>IF(D2115="","",IFERROR(INDEX(CatTipo,MATCH(D2115,CatNome,0)),"?"))</f>
        <v/>
      </c>
      <c r="K2115" s="54">
        <f>IF(D2115="","",IFERROR(INDEX(CatGrupo,MATCH(D2115,CatNome,0)),"?"))</f>
        <v/>
      </c>
      <c r="L2115" s="55">
        <f>IF(J2115="Entrada",N(I2115),IF(J2115="Saída",-N(I2115),0))</f>
        <v/>
      </c>
      <c r="M2115" s="54">
        <f>IF(B2115="",0,IF(H2115="Previsto",IF(Visao="Realizado + previsto",1,0),1))</f>
        <v/>
      </c>
      <c r="N2115" s="54">
        <f>IF(OR(B2115="",H2115&lt;&gt;"Previsto"),"",IF(B2115&lt;TODAY(),"Atrasado",IF(B2115&lt;=TODAY()+7,"Vence em 7 dias","A vencer")))</f>
        <v/>
      </c>
    </row>
    <row r="2116">
      <c r="B2116" s="51" t="n"/>
      <c r="C2116" s="52" t="n"/>
      <c r="D2116" s="52" t="n"/>
      <c r="E2116" s="52" t="n"/>
      <c r="F2116" s="52" t="n"/>
      <c r="G2116" s="52" t="n"/>
      <c r="H2116" s="52" t="n"/>
      <c r="I2116" s="53" t="n"/>
      <c r="J2116" s="54">
        <f>IF(D2116="","",IFERROR(INDEX(CatTipo,MATCH(D2116,CatNome,0)),"?"))</f>
        <v/>
      </c>
      <c r="K2116" s="54">
        <f>IF(D2116="","",IFERROR(INDEX(CatGrupo,MATCH(D2116,CatNome,0)),"?"))</f>
        <v/>
      </c>
      <c r="L2116" s="55">
        <f>IF(J2116="Entrada",N(I2116),IF(J2116="Saída",-N(I2116),0))</f>
        <v/>
      </c>
      <c r="M2116" s="54">
        <f>IF(B2116="",0,IF(H2116="Previsto",IF(Visao="Realizado + previsto",1,0),1))</f>
        <v/>
      </c>
      <c r="N2116" s="54">
        <f>IF(OR(B2116="",H2116&lt;&gt;"Previsto"),"",IF(B2116&lt;TODAY(),"Atrasado",IF(B2116&lt;=TODAY()+7,"Vence em 7 dias","A vencer")))</f>
        <v/>
      </c>
    </row>
    <row r="2117">
      <c r="B2117" s="51" t="n"/>
      <c r="C2117" s="52" t="n"/>
      <c r="D2117" s="52" t="n"/>
      <c r="E2117" s="52" t="n"/>
      <c r="F2117" s="52" t="n"/>
      <c r="G2117" s="52" t="n"/>
      <c r="H2117" s="52" t="n"/>
      <c r="I2117" s="53" t="n"/>
      <c r="J2117" s="54">
        <f>IF(D2117="","",IFERROR(INDEX(CatTipo,MATCH(D2117,CatNome,0)),"?"))</f>
        <v/>
      </c>
      <c r="K2117" s="54">
        <f>IF(D2117="","",IFERROR(INDEX(CatGrupo,MATCH(D2117,CatNome,0)),"?"))</f>
        <v/>
      </c>
      <c r="L2117" s="55">
        <f>IF(J2117="Entrada",N(I2117),IF(J2117="Saída",-N(I2117),0))</f>
        <v/>
      </c>
      <c r="M2117" s="54">
        <f>IF(B2117="",0,IF(H2117="Previsto",IF(Visao="Realizado + previsto",1,0),1))</f>
        <v/>
      </c>
      <c r="N2117" s="54">
        <f>IF(OR(B2117="",H2117&lt;&gt;"Previsto"),"",IF(B2117&lt;TODAY(),"Atrasado",IF(B2117&lt;=TODAY()+7,"Vence em 7 dias","A vencer")))</f>
        <v/>
      </c>
    </row>
    <row r="2118">
      <c r="B2118" s="51" t="n"/>
      <c r="C2118" s="52" t="n"/>
      <c r="D2118" s="52" t="n"/>
      <c r="E2118" s="52" t="n"/>
      <c r="F2118" s="52" t="n"/>
      <c r="G2118" s="52" t="n"/>
      <c r="H2118" s="52" t="n"/>
      <c r="I2118" s="53" t="n"/>
      <c r="J2118" s="54">
        <f>IF(D2118="","",IFERROR(INDEX(CatTipo,MATCH(D2118,CatNome,0)),"?"))</f>
        <v/>
      </c>
      <c r="K2118" s="54">
        <f>IF(D2118="","",IFERROR(INDEX(CatGrupo,MATCH(D2118,CatNome,0)),"?"))</f>
        <v/>
      </c>
      <c r="L2118" s="55">
        <f>IF(J2118="Entrada",N(I2118),IF(J2118="Saída",-N(I2118),0))</f>
        <v/>
      </c>
      <c r="M2118" s="54">
        <f>IF(B2118="",0,IF(H2118="Previsto",IF(Visao="Realizado + previsto",1,0),1))</f>
        <v/>
      </c>
      <c r="N2118" s="54">
        <f>IF(OR(B2118="",H2118&lt;&gt;"Previsto"),"",IF(B2118&lt;TODAY(),"Atrasado",IF(B2118&lt;=TODAY()+7,"Vence em 7 dias","A vencer")))</f>
        <v/>
      </c>
    </row>
    <row r="2119">
      <c r="B2119" s="51" t="n"/>
      <c r="C2119" s="52" t="n"/>
      <c r="D2119" s="52" t="n"/>
      <c r="E2119" s="52" t="n"/>
      <c r="F2119" s="52" t="n"/>
      <c r="G2119" s="52" t="n"/>
      <c r="H2119" s="52" t="n"/>
      <c r="I2119" s="53" t="n"/>
      <c r="J2119" s="54">
        <f>IF(D2119="","",IFERROR(INDEX(CatTipo,MATCH(D2119,CatNome,0)),"?"))</f>
        <v/>
      </c>
      <c r="K2119" s="54">
        <f>IF(D2119="","",IFERROR(INDEX(CatGrupo,MATCH(D2119,CatNome,0)),"?"))</f>
        <v/>
      </c>
      <c r="L2119" s="55">
        <f>IF(J2119="Entrada",N(I2119),IF(J2119="Saída",-N(I2119),0))</f>
        <v/>
      </c>
      <c r="M2119" s="54">
        <f>IF(B2119="",0,IF(H2119="Previsto",IF(Visao="Realizado + previsto",1,0),1))</f>
        <v/>
      </c>
      <c r="N2119" s="54">
        <f>IF(OR(B2119="",H2119&lt;&gt;"Previsto"),"",IF(B2119&lt;TODAY(),"Atrasado",IF(B2119&lt;=TODAY()+7,"Vence em 7 dias","A vencer")))</f>
        <v/>
      </c>
    </row>
    <row r="2120">
      <c r="B2120" s="51" t="n"/>
      <c r="C2120" s="52" t="n"/>
      <c r="D2120" s="52" t="n"/>
      <c r="E2120" s="52" t="n"/>
      <c r="F2120" s="52" t="n"/>
      <c r="G2120" s="52" t="n"/>
      <c r="H2120" s="52" t="n"/>
      <c r="I2120" s="53" t="n"/>
      <c r="J2120" s="54">
        <f>IF(D2120="","",IFERROR(INDEX(CatTipo,MATCH(D2120,CatNome,0)),"?"))</f>
        <v/>
      </c>
      <c r="K2120" s="54">
        <f>IF(D2120="","",IFERROR(INDEX(CatGrupo,MATCH(D2120,CatNome,0)),"?"))</f>
        <v/>
      </c>
      <c r="L2120" s="55">
        <f>IF(J2120="Entrada",N(I2120),IF(J2120="Saída",-N(I2120),0))</f>
        <v/>
      </c>
      <c r="M2120" s="54">
        <f>IF(B2120="",0,IF(H2120="Previsto",IF(Visao="Realizado + previsto",1,0),1))</f>
        <v/>
      </c>
      <c r="N2120" s="54">
        <f>IF(OR(B2120="",H2120&lt;&gt;"Previsto"),"",IF(B2120&lt;TODAY(),"Atrasado",IF(B2120&lt;=TODAY()+7,"Vence em 7 dias","A vencer")))</f>
        <v/>
      </c>
    </row>
    <row r="2121">
      <c r="B2121" s="51" t="n"/>
      <c r="C2121" s="52" t="n"/>
      <c r="D2121" s="52" t="n"/>
      <c r="E2121" s="52" t="n"/>
      <c r="F2121" s="52" t="n"/>
      <c r="G2121" s="52" t="n"/>
      <c r="H2121" s="52" t="n"/>
      <c r="I2121" s="53" t="n"/>
      <c r="J2121" s="54">
        <f>IF(D2121="","",IFERROR(INDEX(CatTipo,MATCH(D2121,CatNome,0)),"?"))</f>
        <v/>
      </c>
      <c r="K2121" s="54">
        <f>IF(D2121="","",IFERROR(INDEX(CatGrupo,MATCH(D2121,CatNome,0)),"?"))</f>
        <v/>
      </c>
      <c r="L2121" s="55">
        <f>IF(J2121="Entrada",N(I2121),IF(J2121="Saída",-N(I2121),0))</f>
        <v/>
      </c>
      <c r="M2121" s="54">
        <f>IF(B2121="",0,IF(H2121="Previsto",IF(Visao="Realizado + previsto",1,0),1))</f>
        <v/>
      </c>
      <c r="N2121" s="54">
        <f>IF(OR(B2121="",H2121&lt;&gt;"Previsto"),"",IF(B2121&lt;TODAY(),"Atrasado",IF(B2121&lt;=TODAY()+7,"Vence em 7 dias","A vencer")))</f>
        <v/>
      </c>
    </row>
    <row r="2122">
      <c r="B2122" s="51" t="n"/>
      <c r="C2122" s="52" t="n"/>
      <c r="D2122" s="52" t="n"/>
      <c r="E2122" s="52" t="n"/>
      <c r="F2122" s="52" t="n"/>
      <c r="G2122" s="52" t="n"/>
      <c r="H2122" s="52" t="n"/>
      <c r="I2122" s="53" t="n"/>
      <c r="J2122" s="54">
        <f>IF(D2122="","",IFERROR(INDEX(CatTipo,MATCH(D2122,CatNome,0)),"?"))</f>
        <v/>
      </c>
      <c r="K2122" s="54">
        <f>IF(D2122="","",IFERROR(INDEX(CatGrupo,MATCH(D2122,CatNome,0)),"?"))</f>
        <v/>
      </c>
      <c r="L2122" s="55">
        <f>IF(J2122="Entrada",N(I2122),IF(J2122="Saída",-N(I2122),0))</f>
        <v/>
      </c>
      <c r="M2122" s="54">
        <f>IF(B2122="",0,IF(H2122="Previsto",IF(Visao="Realizado + previsto",1,0),1))</f>
        <v/>
      </c>
      <c r="N2122" s="54">
        <f>IF(OR(B2122="",H2122&lt;&gt;"Previsto"),"",IF(B2122&lt;TODAY(),"Atrasado",IF(B2122&lt;=TODAY()+7,"Vence em 7 dias","A vencer")))</f>
        <v/>
      </c>
    </row>
    <row r="2123">
      <c r="B2123" s="51" t="n"/>
      <c r="C2123" s="52" t="n"/>
      <c r="D2123" s="52" t="n"/>
      <c r="E2123" s="52" t="n"/>
      <c r="F2123" s="52" t="n"/>
      <c r="G2123" s="52" t="n"/>
      <c r="H2123" s="52" t="n"/>
      <c r="I2123" s="53" t="n"/>
      <c r="J2123" s="54">
        <f>IF(D2123="","",IFERROR(INDEX(CatTipo,MATCH(D2123,CatNome,0)),"?"))</f>
        <v/>
      </c>
      <c r="K2123" s="54">
        <f>IF(D2123="","",IFERROR(INDEX(CatGrupo,MATCH(D2123,CatNome,0)),"?"))</f>
        <v/>
      </c>
      <c r="L2123" s="55">
        <f>IF(J2123="Entrada",N(I2123),IF(J2123="Saída",-N(I2123),0))</f>
        <v/>
      </c>
      <c r="M2123" s="54">
        <f>IF(B2123="",0,IF(H2123="Previsto",IF(Visao="Realizado + previsto",1,0),1))</f>
        <v/>
      </c>
      <c r="N2123" s="54">
        <f>IF(OR(B2123="",H2123&lt;&gt;"Previsto"),"",IF(B2123&lt;TODAY(),"Atrasado",IF(B2123&lt;=TODAY()+7,"Vence em 7 dias","A vencer")))</f>
        <v/>
      </c>
    </row>
    <row r="2124">
      <c r="B2124" s="51" t="n"/>
      <c r="C2124" s="52" t="n"/>
      <c r="D2124" s="52" t="n"/>
      <c r="E2124" s="52" t="n"/>
      <c r="F2124" s="52" t="n"/>
      <c r="G2124" s="52" t="n"/>
      <c r="H2124" s="52" t="n"/>
      <c r="I2124" s="53" t="n"/>
      <c r="J2124" s="54">
        <f>IF(D2124="","",IFERROR(INDEX(CatTipo,MATCH(D2124,CatNome,0)),"?"))</f>
        <v/>
      </c>
      <c r="K2124" s="54">
        <f>IF(D2124="","",IFERROR(INDEX(CatGrupo,MATCH(D2124,CatNome,0)),"?"))</f>
        <v/>
      </c>
      <c r="L2124" s="55">
        <f>IF(J2124="Entrada",N(I2124),IF(J2124="Saída",-N(I2124),0))</f>
        <v/>
      </c>
      <c r="M2124" s="54">
        <f>IF(B2124="",0,IF(H2124="Previsto",IF(Visao="Realizado + previsto",1,0),1))</f>
        <v/>
      </c>
      <c r="N2124" s="54">
        <f>IF(OR(B2124="",H2124&lt;&gt;"Previsto"),"",IF(B2124&lt;TODAY(),"Atrasado",IF(B2124&lt;=TODAY()+7,"Vence em 7 dias","A vencer")))</f>
        <v/>
      </c>
    </row>
    <row r="2125">
      <c r="B2125" s="51" t="n"/>
      <c r="C2125" s="52" t="n"/>
      <c r="D2125" s="52" t="n"/>
      <c r="E2125" s="52" t="n"/>
      <c r="F2125" s="52" t="n"/>
      <c r="G2125" s="52" t="n"/>
      <c r="H2125" s="52" t="n"/>
      <c r="I2125" s="53" t="n"/>
      <c r="J2125" s="54">
        <f>IF(D2125="","",IFERROR(INDEX(CatTipo,MATCH(D2125,CatNome,0)),"?"))</f>
        <v/>
      </c>
      <c r="K2125" s="54">
        <f>IF(D2125="","",IFERROR(INDEX(CatGrupo,MATCH(D2125,CatNome,0)),"?"))</f>
        <v/>
      </c>
      <c r="L2125" s="55">
        <f>IF(J2125="Entrada",N(I2125),IF(J2125="Saída",-N(I2125),0))</f>
        <v/>
      </c>
      <c r="M2125" s="54">
        <f>IF(B2125="",0,IF(H2125="Previsto",IF(Visao="Realizado + previsto",1,0),1))</f>
        <v/>
      </c>
      <c r="N2125" s="54">
        <f>IF(OR(B2125="",H2125&lt;&gt;"Previsto"),"",IF(B2125&lt;TODAY(),"Atrasado",IF(B2125&lt;=TODAY()+7,"Vence em 7 dias","A vencer")))</f>
        <v/>
      </c>
    </row>
    <row r="2126">
      <c r="B2126" s="51" t="n"/>
      <c r="C2126" s="52" t="n"/>
      <c r="D2126" s="52" t="n"/>
      <c r="E2126" s="52" t="n"/>
      <c r="F2126" s="52" t="n"/>
      <c r="G2126" s="52" t="n"/>
      <c r="H2126" s="52" t="n"/>
      <c r="I2126" s="53" t="n"/>
      <c r="J2126" s="54">
        <f>IF(D2126="","",IFERROR(INDEX(CatTipo,MATCH(D2126,CatNome,0)),"?"))</f>
        <v/>
      </c>
      <c r="K2126" s="54">
        <f>IF(D2126="","",IFERROR(INDEX(CatGrupo,MATCH(D2126,CatNome,0)),"?"))</f>
        <v/>
      </c>
      <c r="L2126" s="55">
        <f>IF(J2126="Entrada",N(I2126),IF(J2126="Saída",-N(I2126),0))</f>
        <v/>
      </c>
      <c r="M2126" s="54">
        <f>IF(B2126="",0,IF(H2126="Previsto",IF(Visao="Realizado + previsto",1,0),1))</f>
        <v/>
      </c>
      <c r="N2126" s="54">
        <f>IF(OR(B2126="",H2126&lt;&gt;"Previsto"),"",IF(B2126&lt;TODAY(),"Atrasado",IF(B2126&lt;=TODAY()+7,"Vence em 7 dias","A vencer")))</f>
        <v/>
      </c>
    </row>
    <row r="2127">
      <c r="B2127" s="51" t="n"/>
      <c r="C2127" s="52" t="n"/>
      <c r="D2127" s="52" t="n"/>
      <c r="E2127" s="52" t="n"/>
      <c r="F2127" s="52" t="n"/>
      <c r="G2127" s="52" t="n"/>
      <c r="H2127" s="52" t="n"/>
      <c r="I2127" s="53" t="n"/>
      <c r="J2127" s="54">
        <f>IF(D2127="","",IFERROR(INDEX(CatTipo,MATCH(D2127,CatNome,0)),"?"))</f>
        <v/>
      </c>
      <c r="K2127" s="54">
        <f>IF(D2127="","",IFERROR(INDEX(CatGrupo,MATCH(D2127,CatNome,0)),"?"))</f>
        <v/>
      </c>
      <c r="L2127" s="55">
        <f>IF(J2127="Entrada",N(I2127),IF(J2127="Saída",-N(I2127),0))</f>
        <v/>
      </c>
      <c r="M2127" s="54">
        <f>IF(B2127="",0,IF(H2127="Previsto",IF(Visao="Realizado + previsto",1,0),1))</f>
        <v/>
      </c>
      <c r="N2127" s="54">
        <f>IF(OR(B2127="",H2127&lt;&gt;"Previsto"),"",IF(B2127&lt;TODAY(),"Atrasado",IF(B2127&lt;=TODAY()+7,"Vence em 7 dias","A vencer")))</f>
        <v/>
      </c>
    </row>
    <row r="2128">
      <c r="B2128" s="51" t="n"/>
      <c r="C2128" s="52" t="n"/>
      <c r="D2128" s="52" t="n"/>
      <c r="E2128" s="52" t="n"/>
      <c r="F2128" s="52" t="n"/>
      <c r="G2128" s="52" t="n"/>
      <c r="H2128" s="52" t="n"/>
      <c r="I2128" s="53" t="n"/>
      <c r="J2128" s="54">
        <f>IF(D2128="","",IFERROR(INDEX(CatTipo,MATCH(D2128,CatNome,0)),"?"))</f>
        <v/>
      </c>
      <c r="K2128" s="54">
        <f>IF(D2128="","",IFERROR(INDEX(CatGrupo,MATCH(D2128,CatNome,0)),"?"))</f>
        <v/>
      </c>
      <c r="L2128" s="55">
        <f>IF(J2128="Entrada",N(I2128),IF(J2128="Saída",-N(I2128),0))</f>
        <v/>
      </c>
      <c r="M2128" s="54">
        <f>IF(B2128="",0,IF(H2128="Previsto",IF(Visao="Realizado + previsto",1,0),1))</f>
        <v/>
      </c>
      <c r="N2128" s="54">
        <f>IF(OR(B2128="",H2128&lt;&gt;"Previsto"),"",IF(B2128&lt;TODAY(),"Atrasado",IF(B2128&lt;=TODAY()+7,"Vence em 7 dias","A vencer")))</f>
        <v/>
      </c>
    </row>
    <row r="2129">
      <c r="B2129" s="51" t="n"/>
      <c r="C2129" s="52" t="n"/>
      <c r="D2129" s="52" t="n"/>
      <c r="E2129" s="52" t="n"/>
      <c r="F2129" s="52" t="n"/>
      <c r="G2129" s="52" t="n"/>
      <c r="H2129" s="52" t="n"/>
      <c r="I2129" s="53" t="n"/>
      <c r="J2129" s="54">
        <f>IF(D2129="","",IFERROR(INDEX(CatTipo,MATCH(D2129,CatNome,0)),"?"))</f>
        <v/>
      </c>
      <c r="K2129" s="54">
        <f>IF(D2129="","",IFERROR(INDEX(CatGrupo,MATCH(D2129,CatNome,0)),"?"))</f>
        <v/>
      </c>
      <c r="L2129" s="55">
        <f>IF(J2129="Entrada",N(I2129),IF(J2129="Saída",-N(I2129),0))</f>
        <v/>
      </c>
      <c r="M2129" s="54">
        <f>IF(B2129="",0,IF(H2129="Previsto",IF(Visao="Realizado + previsto",1,0),1))</f>
        <v/>
      </c>
      <c r="N2129" s="54">
        <f>IF(OR(B2129="",H2129&lt;&gt;"Previsto"),"",IF(B2129&lt;TODAY(),"Atrasado",IF(B2129&lt;=TODAY()+7,"Vence em 7 dias","A vencer")))</f>
        <v/>
      </c>
    </row>
    <row r="2130">
      <c r="B2130" s="51" t="n"/>
      <c r="C2130" s="52" t="n"/>
      <c r="D2130" s="52" t="n"/>
      <c r="E2130" s="52" t="n"/>
      <c r="F2130" s="52" t="n"/>
      <c r="G2130" s="52" t="n"/>
      <c r="H2130" s="52" t="n"/>
      <c r="I2130" s="53" t="n"/>
      <c r="J2130" s="54">
        <f>IF(D2130="","",IFERROR(INDEX(CatTipo,MATCH(D2130,CatNome,0)),"?"))</f>
        <v/>
      </c>
      <c r="K2130" s="54">
        <f>IF(D2130="","",IFERROR(INDEX(CatGrupo,MATCH(D2130,CatNome,0)),"?"))</f>
        <v/>
      </c>
      <c r="L2130" s="55">
        <f>IF(J2130="Entrada",N(I2130),IF(J2130="Saída",-N(I2130),0))</f>
        <v/>
      </c>
      <c r="M2130" s="54">
        <f>IF(B2130="",0,IF(H2130="Previsto",IF(Visao="Realizado + previsto",1,0),1))</f>
        <v/>
      </c>
      <c r="N2130" s="54">
        <f>IF(OR(B2130="",H2130&lt;&gt;"Previsto"),"",IF(B2130&lt;TODAY(),"Atrasado",IF(B2130&lt;=TODAY()+7,"Vence em 7 dias","A vencer")))</f>
        <v/>
      </c>
    </row>
    <row r="2131">
      <c r="B2131" s="51" t="n"/>
      <c r="C2131" s="52" t="n"/>
      <c r="D2131" s="52" t="n"/>
      <c r="E2131" s="52" t="n"/>
      <c r="F2131" s="52" t="n"/>
      <c r="G2131" s="52" t="n"/>
      <c r="H2131" s="52" t="n"/>
      <c r="I2131" s="53" t="n"/>
      <c r="J2131" s="54">
        <f>IF(D2131="","",IFERROR(INDEX(CatTipo,MATCH(D2131,CatNome,0)),"?"))</f>
        <v/>
      </c>
      <c r="K2131" s="54">
        <f>IF(D2131="","",IFERROR(INDEX(CatGrupo,MATCH(D2131,CatNome,0)),"?"))</f>
        <v/>
      </c>
      <c r="L2131" s="55">
        <f>IF(J2131="Entrada",N(I2131),IF(J2131="Saída",-N(I2131),0))</f>
        <v/>
      </c>
      <c r="M2131" s="54">
        <f>IF(B2131="",0,IF(H2131="Previsto",IF(Visao="Realizado + previsto",1,0),1))</f>
        <v/>
      </c>
      <c r="N2131" s="54">
        <f>IF(OR(B2131="",H2131&lt;&gt;"Previsto"),"",IF(B2131&lt;TODAY(),"Atrasado",IF(B2131&lt;=TODAY()+7,"Vence em 7 dias","A vencer")))</f>
        <v/>
      </c>
    </row>
    <row r="2132">
      <c r="B2132" s="51" t="n"/>
      <c r="C2132" s="52" t="n"/>
      <c r="D2132" s="52" t="n"/>
      <c r="E2132" s="52" t="n"/>
      <c r="F2132" s="52" t="n"/>
      <c r="G2132" s="52" t="n"/>
      <c r="H2132" s="52" t="n"/>
      <c r="I2132" s="53" t="n"/>
      <c r="J2132" s="54">
        <f>IF(D2132="","",IFERROR(INDEX(CatTipo,MATCH(D2132,CatNome,0)),"?"))</f>
        <v/>
      </c>
      <c r="K2132" s="54">
        <f>IF(D2132="","",IFERROR(INDEX(CatGrupo,MATCH(D2132,CatNome,0)),"?"))</f>
        <v/>
      </c>
      <c r="L2132" s="55">
        <f>IF(J2132="Entrada",N(I2132),IF(J2132="Saída",-N(I2132),0))</f>
        <v/>
      </c>
      <c r="M2132" s="54">
        <f>IF(B2132="",0,IF(H2132="Previsto",IF(Visao="Realizado + previsto",1,0),1))</f>
        <v/>
      </c>
      <c r="N2132" s="54">
        <f>IF(OR(B2132="",H2132&lt;&gt;"Previsto"),"",IF(B2132&lt;TODAY(),"Atrasado",IF(B2132&lt;=TODAY()+7,"Vence em 7 dias","A vencer")))</f>
        <v/>
      </c>
    </row>
    <row r="2133">
      <c r="B2133" s="51" t="n"/>
      <c r="C2133" s="52" t="n"/>
      <c r="D2133" s="52" t="n"/>
      <c r="E2133" s="52" t="n"/>
      <c r="F2133" s="52" t="n"/>
      <c r="G2133" s="52" t="n"/>
      <c r="H2133" s="52" t="n"/>
      <c r="I2133" s="53" t="n"/>
      <c r="J2133" s="54">
        <f>IF(D2133="","",IFERROR(INDEX(CatTipo,MATCH(D2133,CatNome,0)),"?"))</f>
        <v/>
      </c>
      <c r="K2133" s="54">
        <f>IF(D2133="","",IFERROR(INDEX(CatGrupo,MATCH(D2133,CatNome,0)),"?"))</f>
        <v/>
      </c>
      <c r="L2133" s="55">
        <f>IF(J2133="Entrada",N(I2133),IF(J2133="Saída",-N(I2133),0))</f>
        <v/>
      </c>
      <c r="M2133" s="54">
        <f>IF(B2133="",0,IF(H2133="Previsto",IF(Visao="Realizado + previsto",1,0),1))</f>
        <v/>
      </c>
      <c r="N2133" s="54">
        <f>IF(OR(B2133="",H2133&lt;&gt;"Previsto"),"",IF(B2133&lt;TODAY(),"Atrasado",IF(B2133&lt;=TODAY()+7,"Vence em 7 dias","A vencer")))</f>
        <v/>
      </c>
    </row>
    <row r="2134">
      <c r="B2134" s="51" t="n"/>
      <c r="C2134" s="52" t="n"/>
      <c r="D2134" s="52" t="n"/>
      <c r="E2134" s="52" t="n"/>
      <c r="F2134" s="52" t="n"/>
      <c r="G2134" s="52" t="n"/>
      <c r="H2134" s="52" t="n"/>
      <c r="I2134" s="53" t="n"/>
      <c r="J2134" s="54">
        <f>IF(D2134="","",IFERROR(INDEX(CatTipo,MATCH(D2134,CatNome,0)),"?"))</f>
        <v/>
      </c>
      <c r="K2134" s="54">
        <f>IF(D2134="","",IFERROR(INDEX(CatGrupo,MATCH(D2134,CatNome,0)),"?"))</f>
        <v/>
      </c>
      <c r="L2134" s="55">
        <f>IF(J2134="Entrada",N(I2134),IF(J2134="Saída",-N(I2134),0))</f>
        <v/>
      </c>
      <c r="M2134" s="54">
        <f>IF(B2134="",0,IF(H2134="Previsto",IF(Visao="Realizado + previsto",1,0),1))</f>
        <v/>
      </c>
      <c r="N2134" s="54">
        <f>IF(OR(B2134="",H2134&lt;&gt;"Previsto"),"",IF(B2134&lt;TODAY(),"Atrasado",IF(B2134&lt;=TODAY()+7,"Vence em 7 dias","A vencer")))</f>
        <v/>
      </c>
    </row>
    <row r="2135">
      <c r="B2135" s="51" t="n"/>
      <c r="C2135" s="52" t="n"/>
      <c r="D2135" s="52" t="n"/>
      <c r="E2135" s="52" t="n"/>
      <c r="F2135" s="52" t="n"/>
      <c r="G2135" s="52" t="n"/>
      <c r="H2135" s="52" t="n"/>
      <c r="I2135" s="53" t="n"/>
      <c r="J2135" s="54">
        <f>IF(D2135="","",IFERROR(INDEX(CatTipo,MATCH(D2135,CatNome,0)),"?"))</f>
        <v/>
      </c>
      <c r="K2135" s="54">
        <f>IF(D2135="","",IFERROR(INDEX(CatGrupo,MATCH(D2135,CatNome,0)),"?"))</f>
        <v/>
      </c>
      <c r="L2135" s="55">
        <f>IF(J2135="Entrada",N(I2135),IF(J2135="Saída",-N(I2135),0))</f>
        <v/>
      </c>
      <c r="M2135" s="54">
        <f>IF(B2135="",0,IF(H2135="Previsto",IF(Visao="Realizado + previsto",1,0),1))</f>
        <v/>
      </c>
      <c r="N2135" s="54">
        <f>IF(OR(B2135="",H2135&lt;&gt;"Previsto"),"",IF(B2135&lt;TODAY(),"Atrasado",IF(B2135&lt;=TODAY()+7,"Vence em 7 dias","A vencer")))</f>
        <v/>
      </c>
    </row>
    <row r="2136">
      <c r="B2136" s="51" t="n"/>
      <c r="C2136" s="52" t="n"/>
      <c r="D2136" s="52" t="n"/>
      <c r="E2136" s="52" t="n"/>
      <c r="F2136" s="52" t="n"/>
      <c r="G2136" s="52" t="n"/>
      <c r="H2136" s="52" t="n"/>
      <c r="I2136" s="53" t="n"/>
      <c r="J2136" s="54">
        <f>IF(D2136="","",IFERROR(INDEX(CatTipo,MATCH(D2136,CatNome,0)),"?"))</f>
        <v/>
      </c>
      <c r="K2136" s="54">
        <f>IF(D2136="","",IFERROR(INDEX(CatGrupo,MATCH(D2136,CatNome,0)),"?"))</f>
        <v/>
      </c>
      <c r="L2136" s="55">
        <f>IF(J2136="Entrada",N(I2136),IF(J2136="Saída",-N(I2136),0))</f>
        <v/>
      </c>
      <c r="M2136" s="54">
        <f>IF(B2136="",0,IF(H2136="Previsto",IF(Visao="Realizado + previsto",1,0),1))</f>
        <v/>
      </c>
      <c r="N2136" s="54">
        <f>IF(OR(B2136="",H2136&lt;&gt;"Previsto"),"",IF(B2136&lt;TODAY(),"Atrasado",IF(B2136&lt;=TODAY()+7,"Vence em 7 dias","A vencer")))</f>
        <v/>
      </c>
    </row>
    <row r="2137">
      <c r="B2137" s="51" t="n"/>
      <c r="C2137" s="52" t="n"/>
      <c r="D2137" s="52" t="n"/>
      <c r="E2137" s="52" t="n"/>
      <c r="F2137" s="52" t="n"/>
      <c r="G2137" s="52" t="n"/>
      <c r="H2137" s="52" t="n"/>
      <c r="I2137" s="53" t="n"/>
      <c r="J2137" s="54">
        <f>IF(D2137="","",IFERROR(INDEX(CatTipo,MATCH(D2137,CatNome,0)),"?"))</f>
        <v/>
      </c>
      <c r="K2137" s="54">
        <f>IF(D2137="","",IFERROR(INDEX(CatGrupo,MATCH(D2137,CatNome,0)),"?"))</f>
        <v/>
      </c>
      <c r="L2137" s="55">
        <f>IF(J2137="Entrada",N(I2137),IF(J2137="Saída",-N(I2137),0))</f>
        <v/>
      </c>
      <c r="M2137" s="54">
        <f>IF(B2137="",0,IF(H2137="Previsto",IF(Visao="Realizado + previsto",1,0),1))</f>
        <v/>
      </c>
      <c r="N2137" s="54">
        <f>IF(OR(B2137="",H2137&lt;&gt;"Previsto"),"",IF(B2137&lt;TODAY(),"Atrasado",IF(B2137&lt;=TODAY()+7,"Vence em 7 dias","A vencer")))</f>
        <v/>
      </c>
    </row>
    <row r="2138">
      <c r="B2138" s="51" t="n"/>
      <c r="C2138" s="52" t="n"/>
      <c r="D2138" s="52" t="n"/>
      <c r="E2138" s="52" t="n"/>
      <c r="F2138" s="52" t="n"/>
      <c r="G2138" s="52" t="n"/>
      <c r="H2138" s="52" t="n"/>
      <c r="I2138" s="53" t="n"/>
      <c r="J2138" s="54">
        <f>IF(D2138="","",IFERROR(INDEX(CatTipo,MATCH(D2138,CatNome,0)),"?"))</f>
        <v/>
      </c>
      <c r="K2138" s="54">
        <f>IF(D2138="","",IFERROR(INDEX(CatGrupo,MATCH(D2138,CatNome,0)),"?"))</f>
        <v/>
      </c>
      <c r="L2138" s="55">
        <f>IF(J2138="Entrada",N(I2138),IF(J2138="Saída",-N(I2138),0))</f>
        <v/>
      </c>
      <c r="M2138" s="54">
        <f>IF(B2138="",0,IF(H2138="Previsto",IF(Visao="Realizado + previsto",1,0),1))</f>
        <v/>
      </c>
      <c r="N2138" s="54">
        <f>IF(OR(B2138="",H2138&lt;&gt;"Previsto"),"",IF(B2138&lt;TODAY(),"Atrasado",IF(B2138&lt;=TODAY()+7,"Vence em 7 dias","A vencer")))</f>
        <v/>
      </c>
    </row>
    <row r="2139">
      <c r="B2139" s="51" t="n"/>
      <c r="C2139" s="52" t="n"/>
      <c r="D2139" s="52" t="n"/>
      <c r="E2139" s="52" t="n"/>
      <c r="F2139" s="52" t="n"/>
      <c r="G2139" s="52" t="n"/>
      <c r="H2139" s="52" t="n"/>
      <c r="I2139" s="53" t="n"/>
      <c r="J2139" s="54">
        <f>IF(D2139="","",IFERROR(INDEX(CatTipo,MATCH(D2139,CatNome,0)),"?"))</f>
        <v/>
      </c>
      <c r="K2139" s="54">
        <f>IF(D2139="","",IFERROR(INDEX(CatGrupo,MATCH(D2139,CatNome,0)),"?"))</f>
        <v/>
      </c>
      <c r="L2139" s="55">
        <f>IF(J2139="Entrada",N(I2139),IF(J2139="Saída",-N(I2139),0))</f>
        <v/>
      </c>
      <c r="M2139" s="54">
        <f>IF(B2139="",0,IF(H2139="Previsto",IF(Visao="Realizado + previsto",1,0),1))</f>
        <v/>
      </c>
      <c r="N2139" s="54">
        <f>IF(OR(B2139="",H2139&lt;&gt;"Previsto"),"",IF(B2139&lt;TODAY(),"Atrasado",IF(B2139&lt;=TODAY()+7,"Vence em 7 dias","A vencer")))</f>
        <v/>
      </c>
    </row>
    <row r="2140">
      <c r="B2140" s="51" t="n"/>
      <c r="C2140" s="52" t="n"/>
      <c r="D2140" s="52" t="n"/>
      <c r="E2140" s="52" t="n"/>
      <c r="F2140" s="52" t="n"/>
      <c r="G2140" s="52" t="n"/>
      <c r="H2140" s="52" t="n"/>
      <c r="I2140" s="53" t="n"/>
      <c r="J2140" s="54">
        <f>IF(D2140="","",IFERROR(INDEX(CatTipo,MATCH(D2140,CatNome,0)),"?"))</f>
        <v/>
      </c>
      <c r="K2140" s="54">
        <f>IF(D2140="","",IFERROR(INDEX(CatGrupo,MATCH(D2140,CatNome,0)),"?"))</f>
        <v/>
      </c>
      <c r="L2140" s="55">
        <f>IF(J2140="Entrada",N(I2140),IF(J2140="Saída",-N(I2140),0))</f>
        <v/>
      </c>
      <c r="M2140" s="54">
        <f>IF(B2140="",0,IF(H2140="Previsto",IF(Visao="Realizado + previsto",1,0),1))</f>
        <v/>
      </c>
      <c r="N2140" s="54">
        <f>IF(OR(B2140="",H2140&lt;&gt;"Previsto"),"",IF(B2140&lt;TODAY(),"Atrasado",IF(B2140&lt;=TODAY()+7,"Vence em 7 dias","A vencer")))</f>
        <v/>
      </c>
    </row>
    <row r="2141">
      <c r="B2141" s="51" t="n"/>
      <c r="C2141" s="52" t="n"/>
      <c r="D2141" s="52" t="n"/>
      <c r="E2141" s="52" t="n"/>
      <c r="F2141" s="52" t="n"/>
      <c r="G2141" s="52" t="n"/>
      <c r="H2141" s="52" t="n"/>
      <c r="I2141" s="53" t="n"/>
      <c r="J2141" s="54">
        <f>IF(D2141="","",IFERROR(INDEX(CatTipo,MATCH(D2141,CatNome,0)),"?"))</f>
        <v/>
      </c>
      <c r="K2141" s="54">
        <f>IF(D2141="","",IFERROR(INDEX(CatGrupo,MATCH(D2141,CatNome,0)),"?"))</f>
        <v/>
      </c>
      <c r="L2141" s="55">
        <f>IF(J2141="Entrada",N(I2141),IF(J2141="Saída",-N(I2141),0))</f>
        <v/>
      </c>
      <c r="M2141" s="54">
        <f>IF(B2141="",0,IF(H2141="Previsto",IF(Visao="Realizado + previsto",1,0),1))</f>
        <v/>
      </c>
      <c r="N2141" s="54">
        <f>IF(OR(B2141="",H2141&lt;&gt;"Previsto"),"",IF(B2141&lt;TODAY(),"Atrasado",IF(B2141&lt;=TODAY()+7,"Vence em 7 dias","A vencer")))</f>
        <v/>
      </c>
    </row>
    <row r="2142">
      <c r="B2142" s="51" t="n"/>
      <c r="C2142" s="52" t="n"/>
      <c r="D2142" s="52" t="n"/>
      <c r="E2142" s="52" t="n"/>
      <c r="F2142" s="52" t="n"/>
      <c r="G2142" s="52" t="n"/>
      <c r="H2142" s="52" t="n"/>
      <c r="I2142" s="53" t="n"/>
      <c r="J2142" s="54">
        <f>IF(D2142="","",IFERROR(INDEX(CatTipo,MATCH(D2142,CatNome,0)),"?"))</f>
        <v/>
      </c>
      <c r="K2142" s="54">
        <f>IF(D2142="","",IFERROR(INDEX(CatGrupo,MATCH(D2142,CatNome,0)),"?"))</f>
        <v/>
      </c>
      <c r="L2142" s="55">
        <f>IF(J2142="Entrada",N(I2142),IF(J2142="Saída",-N(I2142),0))</f>
        <v/>
      </c>
      <c r="M2142" s="54">
        <f>IF(B2142="",0,IF(H2142="Previsto",IF(Visao="Realizado + previsto",1,0),1))</f>
        <v/>
      </c>
      <c r="N2142" s="54">
        <f>IF(OR(B2142="",H2142&lt;&gt;"Previsto"),"",IF(B2142&lt;TODAY(),"Atrasado",IF(B2142&lt;=TODAY()+7,"Vence em 7 dias","A vencer")))</f>
        <v/>
      </c>
    </row>
    <row r="2143">
      <c r="B2143" s="51" t="n"/>
      <c r="C2143" s="52" t="n"/>
      <c r="D2143" s="52" t="n"/>
      <c r="E2143" s="52" t="n"/>
      <c r="F2143" s="52" t="n"/>
      <c r="G2143" s="52" t="n"/>
      <c r="H2143" s="52" t="n"/>
      <c r="I2143" s="53" t="n"/>
      <c r="J2143" s="54">
        <f>IF(D2143="","",IFERROR(INDEX(CatTipo,MATCH(D2143,CatNome,0)),"?"))</f>
        <v/>
      </c>
      <c r="K2143" s="54">
        <f>IF(D2143="","",IFERROR(INDEX(CatGrupo,MATCH(D2143,CatNome,0)),"?"))</f>
        <v/>
      </c>
      <c r="L2143" s="55">
        <f>IF(J2143="Entrada",N(I2143),IF(J2143="Saída",-N(I2143),0))</f>
        <v/>
      </c>
      <c r="M2143" s="54">
        <f>IF(B2143="",0,IF(H2143="Previsto",IF(Visao="Realizado + previsto",1,0),1))</f>
        <v/>
      </c>
      <c r="N2143" s="54">
        <f>IF(OR(B2143="",H2143&lt;&gt;"Previsto"),"",IF(B2143&lt;TODAY(),"Atrasado",IF(B2143&lt;=TODAY()+7,"Vence em 7 dias","A vencer")))</f>
        <v/>
      </c>
    </row>
    <row r="2144">
      <c r="B2144" s="51" t="n"/>
      <c r="C2144" s="52" t="n"/>
      <c r="D2144" s="52" t="n"/>
      <c r="E2144" s="52" t="n"/>
      <c r="F2144" s="52" t="n"/>
      <c r="G2144" s="52" t="n"/>
      <c r="H2144" s="52" t="n"/>
      <c r="I2144" s="53" t="n"/>
      <c r="J2144" s="54">
        <f>IF(D2144="","",IFERROR(INDEX(CatTipo,MATCH(D2144,CatNome,0)),"?"))</f>
        <v/>
      </c>
      <c r="K2144" s="54">
        <f>IF(D2144="","",IFERROR(INDEX(CatGrupo,MATCH(D2144,CatNome,0)),"?"))</f>
        <v/>
      </c>
      <c r="L2144" s="55">
        <f>IF(J2144="Entrada",N(I2144),IF(J2144="Saída",-N(I2144),0))</f>
        <v/>
      </c>
      <c r="M2144" s="54">
        <f>IF(B2144="",0,IF(H2144="Previsto",IF(Visao="Realizado + previsto",1,0),1))</f>
        <v/>
      </c>
      <c r="N2144" s="54">
        <f>IF(OR(B2144="",H2144&lt;&gt;"Previsto"),"",IF(B2144&lt;TODAY(),"Atrasado",IF(B2144&lt;=TODAY()+7,"Vence em 7 dias","A vencer")))</f>
        <v/>
      </c>
    </row>
    <row r="2145">
      <c r="B2145" s="51" t="n"/>
      <c r="C2145" s="52" t="n"/>
      <c r="D2145" s="52" t="n"/>
      <c r="E2145" s="52" t="n"/>
      <c r="F2145" s="52" t="n"/>
      <c r="G2145" s="52" t="n"/>
      <c r="H2145" s="52" t="n"/>
      <c r="I2145" s="53" t="n"/>
      <c r="J2145" s="54">
        <f>IF(D2145="","",IFERROR(INDEX(CatTipo,MATCH(D2145,CatNome,0)),"?"))</f>
        <v/>
      </c>
      <c r="K2145" s="54">
        <f>IF(D2145="","",IFERROR(INDEX(CatGrupo,MATCH(D2145,CatNome,0)),"?"))</f>
        <v/>
      </c>
      <c r="L2145" s="55">
        <f>IF(J2145="Entrada",N(I2145),IF(J2145="Saída",-N(I2145),0))</f>
        <v/>
      </c>
      <c r="M2145" s="54">
        <f>IF(B2145="",0,IF(H2145="Previsto",IF(Visao="Realizado + previsto",1,0),1))</f>
        <v/>
      </c>
      <c r="N2145" s="54">
        <f>IF(OR(B2145="",H2145&lt;&gt;"Previsto"),"",IF(B2145&lt;TODAY(),"Atrasado",IF(B2145&lt;=TODAY()+7,"Vence em 7 dias","A vencer")))</f>
        <v/>
      </c>
    </row>
    <row r="2146">
      <c r="B2146" s="51" t="n"/>
      <c r="C2146" s="52" t="n"/>
      <c r="D2146" s="52" t="n"/>
      <c r="E2146" s="52" t="n"/>
      <c r="F2146" s="52" t="n"/>
      <c r="G2146" s="52" t="n"/>
      <c r="H2146" s="52" t="n"/>
      <c r="I2146" s="53" t="n"/>
      <c r="J2146" s="54">
        <f>IF(D2146="","",IFERROR(INDEX(CatTipo,MATCH(D2146,CatNome,0)),"?"))</f>
        <v/>
      </c>
      <c r="K2146" s="54">
        <f>IF(D2146="","",IFERROR(INDEX(CatGrupo,MATCH(D2146,CatNome,0)),"?"))</f>
        <v/>
      </c>
      <c r="L2146" s="55">
        <f>IF(J2146="Entrada",N(I2146),IF(J2146="Saída",-N(I2146),0))</f>
        <v/>
      </c>
      <c r="M2146" s="54">
        <f>IF(B2146="",0,IF(H2146="Previsto",IF(Visao="Realizado + previsto",1,0),1))</f>
        <v/>
      </c>
      <c r="N2146" s="54">
        <f>IF(OR(B2146="",H2146&lt;&gt;"Previsto"),"",IF(B2146&lt;TODAY(),"Atrasado",IF(B2146&lt;=TODAY()+7,"Vence em 7 dias","A vencer")))</f>
        <v/>
      </c>
    </row>
    <row r="2147">
      <c r="B2147" s="51" t="n"/>
      <c r="C2147" s="52" t="n"/>
      <c r="D2147" s="52" t="n"/>
      <c r="E2147" s="52" t="n"/>
      <c r="F2147" s="52" t="n"/>
      <c r="G2147" s="52" t="n"/>
      <c r="H2147" s="52" t="n"/>
      <c r="I2147" s="53" t="n"/>
      <c r="J2147" s="54">
        <f>IF(D2147="","",IFERROR(INDEX(CatTipo,MATCH(D2147,CatNome,0)),"?"))</f>
        <v/>
      </c>
      <c r="K2147" s="54">
        <f>IF(D2147="","",IFERROR(INDEX(CatGrupo,MATCH(D2147,CatNome,0)),"?"))</f>
        <v/>
      </c>
      <c r="L2147" s="55">
        <f>IF(J2147="Entrada",N(I2147),IF(J2147="Saída",-N(I2147),0))</f>
        <v/>
      </c>
      <c r="M2147" s="54">
        <f>IF(B2147="",0,IF(H2147="Previsto",IF(Visao="Realizado + previsto",1,0),1))</f>
        <v/>
      </c>
      <c r="N2147" s="54">
        <f>IF(OR(B2147="",H2147&lt;&gt;"Previsto"),"",IF(B2147&lt;TODAY(),"Atrasado",IF(B2147&lt;=TODAY()+7,"Vence em 7 dias","A vencer")))</f>
        <v/>
      </c>
    </row>
    <row r="2148">
      <c r="B2148" s="51" t="n"/>
      <c r="C2148" s="52" t="n"/>
      <c r="D2148" s="52" t="n"/>
      <c r="E2148" s="52" t="n"/>
      <c r="F2148" s="52" t="n"/>
      <c r="G2148" s="52" t="n"/>
      <c r="H2148" s="52" t="n"/>
      <c r="I2148" s="53" t="n"/>
      <c r="J2148" s="54">
        <f>IF(D2148="","",IFERROR(INDEX(CatTipo,MATCH(D2148,CatNome,0)),"?"))</f>
        <v/>
      </c>
      <c r="K2148" s="54">
        <f>IF(D2148="","",IFERROR(INDEX(CatGrupo,MATCH(D2148,CatNome,0)),"?"))</f>
        <v/>
      </c>
      <c r="L2148" s="55">
        <f>IF(J2148="Entrada",N(I2148),IF(J2148="Saída",-N(I2148),0))</f>
        <v/>
      </c>
      <c r="M2148" s="54">
        <f>IF(B2148="",0,IF(H2148="Previsto",IF(Visao="Realizado + previsto",1,0),1))</f>
        <v/>
      </c>
      <c r="N2148" s="54">
        <f>IF(OR(B2148="",H2148&lt;&gt;"Previsto"),"",IF(B2148&lt;TODAY(),"Atrasado",IF(B2148&lt;=TODAY()+7,"Vence em 7 dias","A vencer")))</f>
        <v/>
      </c>
    </row>
    <row r="2149">
      <c r="B2149" s="51" t="n"/>
      <c r="C2149" s="52" t="n"/>
      <c r="D2149" s="52" t="n"/>
      <c r="E2149" s="52" t="n"/>
      <c r="F2149" s="52" t="n"/>
      <c r="G2149" s="52" t="n"/>
      <c r="H2149" s="52" t="n"/>
      <c r="I2149" s="53" t="n"/>
      <c r="J2149" s="54">
        <f>IF(D2149="","",IFERROR(INDEX(CatTipo,MATCH(D2149,CatNome,0)),"?"))</f>
        <v/>
      </c>
      <c r="K2149" s="54">
        <f>IF(D2149="","",IFERROR(INDEX(CatGrupo,MATCH(D2149,CatNome,0)),"?"))</f>
        <v/>
      </c>
      <c r="L2149" s="55">
        <f>IF(J2149="Entrada",N(I2149),IF(J2149="Saída",-N(I2149),0))</f>
        <v/>
      </c>
      <c r="M2149" s="54">
        <f>IF(B2149="",0,IF(H2149="Previsto",IF(Visao="Realizado + previsto",1,0),1))</f>
        <v/>
      </c>
      <c r="N2149" s="54">
        <f>IF(OR(B2149="",H2149&lt;&gt;"Previsto"),"",IF(B2149&lt;TODAY(),"Atrasado",IF(B2149&lt;=TODAY()+7,"Vence em 7 dias","A vencer")))</f>
        <v/>
      </c>
    </row>
    <row r="2150">
      <c r="B2150" s="51" t="n"/>
      <c r="C2150" s="52" t="n"/>
      <c r="D2150" s="52" t="n"/>
      <c r="E2150" s="52" t="n"/>
      <c r="F2150" s="52" t="n"/>
      <c r="G2150" s="52" t="n"/>
      <c r="H2150" s="52" t="n"/>
      <c r="I2150" s="53" t="n"/>
      <c r="J2150" s="54">
        <f>IF(D2150="","",IFERROR(INDEX(CatTipo,MATCH(D2150,CatNome,0)),"?"))</f>
        <v/>
      </c>
      <c r="K2150" s="54">
        <f>IF(D2150="","",IFERROR(INDEX(CatGrupo,MATCH(D2150,CatNome,0)),"?"))</f>
        <v/>
      </c>
      <c r="L2150" s="55">
        <f>IF(J2150="Entrada",N(I2150),IF(J2150="Saída",-N(I2150),0))</f>
        <v/>
      </c>
      <c r="M2150" s="54">
        <f>IF(B2150="",0,IF(H2150="Previsto",IF(Visao="Realizado + previsto",1,0),1))</f>
        <v/>
      </c>
      <c r="N2150" s="54">
        <f>IF(OR(B2150="",H2150&lt;&gt;"Previsto"),"",IF(B2150&lt;TODAY(),"Atrasado",IF(B2150&lt;=TODAY()+7,"Vence em 7 dias","A vencer")))</f>
        <v/>
      </c>
    </row>
    <row r="2151">
      <c r="B2151" s="51" t="n"/>
      <c r="C2151" s="52" t="n"/>
      <c r="D2151" s="52" t="n"/>
      <c r="E2151" s="52" t="n"/>
      <c r="F2151" s="52" t="n"/>
      <c r="G2151" s="52" t="n"/>
      <c r="H2151" s="52" t="n"/>
      <c r="I2151" s="53" t="n"/>
      <c r="J2151" s="54">
        <f>IF(D2151="","",IFERROR(INDEX(CatTipo,MATCH(D2151,CatNome,0)),"?"))</f>
        <v/>
      </c>
      <c r="K2151" s="54">
        <f>IF(D2151="","",IFERROR(INDEX(CatGrupo,MATCH(D2151,CatNome,0)),"?"))</f>
        <v/>
      </c>
      <c r="L2151" s="55">
        <f>IF(J2151="Entrada",N(I2151),IF(J2151="Saída",-N(I2151),0))</f>
        <v/>
      </c>
      <c r="M2151" s="54">
        <f>IF(B2151="",0,IF(H2151="Previsto",IF(Visao="Realizado + previsto",1,0),1))</f>
        <v/>
      </c>
      <c r="N2151" s="54">
        <f>IF(OR(B2151="",H2151&lt;&gt;"Previsto"),"",IF(B2151&lt;TODAY(),"Atrasado",IF(B2151&lt;=TODAY()+7,"Vence em 7 dias","A vencer")))</f>
        <v/>
      </c>
    </row>
    <row r="2152">
      <c r="B2152" s="51" t="n"/>
      <c r="C2152" s="52" t="n"/>
      <c r="D2152" s="52" t="n"/>
      <c r="E2152" s="52" t="n"/>
      <c r="F2152" s="52" t="n"/>
      <c r="G2152" s="52" t="n"/>
      <c r="H2152" s="52" t="n"/>
      <c r="I2152" s="53" t="n"/>
      <c r="J2152" s="54">
        <f>IF(D2152="","",IFERROR(INDEX(CatTipo,MATCH(D2152,CatNome,0)),"?"))</f>
        <v/>
      </c>
      <c r="K2152" s="54">
        <f>IF(D2152="","",IFERROR(INDEX(CatGrupo,MATCH(D2152,CatNome,0)),"?"))</f>
        <v/>
      </c>
      <c r="L2152" s="55">
        <f>IF(J2152="Entrada",N(I2152),IF(J2152="Saída",-N(I2152),0))</f>
        <v/>
      </c>
      <c r="M2152" s="54">
        <f>IF(B2152="",0,IF(H2152="Previsto",IF(Visao="Realizado + previsto",1,0),1))</f>
        <v/>
      </c>
      <c r="N2152" s="54">
        <f>IF(OR(B2152="",H2152&lt;&gt;"Previsto"),"",IF(B2152&lt;TODAY(),"Atrasado",IF(B2152&lt;=TODAY()+7,"Vence em 7 dias","A vencer")))</f>
        <v/>
      </c>
    </row>
    <row r="2153">
      <c r="B2153" s="51" t="n"/>
      <c r="C2153" s="52" t="n"/>
      <c r="D2153" s="52" t="n"/>
      <c r="E2153" s="52" t="n"/>
      <c r="F2153" s="52" t="n"/>
      <c r="G2153" s="52" t="n"/>
      <c r="H2153" s="52" t="n"/>
      <c r="I2153" s="53" t="n"/>
      <c r="J2153" s="54">
        <f>IF(D2153="","",IFERROR(INDEX(CatTipo,MATCH(D2153,CatNome,0)),"?"))</f>
        <v/>
      </c>
      <c r="K2153" s="54">
        <f>IF(D2153="","",IFERROR(INDEX(CatGrupo,MATCH(D2153,CatNome,0)),"?"))</f>
        <v/>
      </c>
      <c r="L2153" s="55">
        <f>IF(J2153="Entrada",N(I2153),IF(J2153="Saída",-N(I2153),0))</f>
        <v/>
      </c>
      <c r="M2153" s="54">
        <f>IF(B2153="",0,IF(H2153="Previsto",IF(Visao="Realizado + previsto",1,0),1))</f>
        <v/>
      </c>
      <c r="N2153" s="54">
        <f>IF(OR(B2153="",H2153&lt;&gt;"Previsto"),"",IF(B2153&lt;TODAY(),"Atrasado",IF(B2153&lt;=TODAY()+7,"Vence em 7 dias","A vencer")))</f>
        <v/>
      </c>
    </row>
    <row r="2154">
      <c r="B2154" s="51" t="n"/>
      <c r="C2154" s="52" t="n"/>
      <c r="D2154" s="52" t="n"/>
      <c r="E2154" s="52" t="n"/>
      <c r="F2154" s="52" t="n"/>
      <c r="G2154" s="52" t="n"/>
      <c r="H2154" s="52" t="n"/>
      <c r="I2154" s="53" t="n"/>
      <c r="J2154" s="54">
        <f>IF(D2154="","",IFERROR(INDEX(CatTipo,MATCH(D2154,CatNome,0)),"?"))</f>
        <v/>
      </c>
      <c r="K2154" s="54">
        <f>IF(D2154="","",IFERROR(INDEX(CatGrupo,MATCH(D2154,CatNome,0)),"?"))</f>
        <v/>
      </c>
      <c r="L2154" s="55">
        <f>IF(J2154="Entrada",N(I2154),IF(J2154="Saída",-N(I2154),0))</f>
        <v/>
      </c>
      <c r="M2154" s="54">
        <f>IF(B2154="",0,IF(H2154="Previsto",IF(Visao="Realizado + previsto",1,0),1))</f>
        <v/>
      </c>
      <c r="N2154" s="54">
        <f>IF(OR(B2154="",H2154&lt;&gt;"Previsto"),"",IF(B2154&lt;TODAY(),"Atrasado",IF(B2154&lt;=TODAY()+7,"Vence em 7 dias","A vencer")))</f>
        <v/>
      </c>
    </row>
    <row r="2155">
      <c r="B2155" s="51" t="n"/>
      <c r="C2155" s="52" t="n"/>
      <c r="D2155" s="52" t="n"/>
      <c r="E2155" s="52" t="n"/>
      <c r="F2155" s="52" t="n"/>
      <c r="G2155" s="52" t="n"/>
      <c r="H2155" s="52" t="n"/>
      <c r="I2155" s="53" t="n"/>
      <c r="J2155" s="54">
        <f>IF(D2155="","",IFERROR(INDEX(CatTipo,MATCH(D2155,CatNome,0)),"?"))</f>
        <v/>
      </c>
      <c r="K2155" s="54">
        <f>IF(D2155="","",IFERROR(INDEX(CatGrupo,MATCH(D2155,CatNome,0)),"?"))</f>
        <v/>
      </c>
      <c r="L2155" s="55">
        <f>IF(J2155="Entrada",N(I2155),IF(J2155="Saída",-N(I2155),0))</f>
        <v/>
      </c>
      <c r="M2155" s="54">
        <f>IF(B2155="",0,IF(H2155="Previsto",IF(Visao="Realizado + previsto",1,0),1))</f>
        <v/>
      </c>
      <c r="N2155" s="54">
        <f>IF(OR(B2155="",H2155&lt;&gt;"Previsto"),"",IF(B2155&lt;TODAY(),"Atrasado",IF(B2155&lt;=TODAY()+7,"Vence em 7 dias","A vencer")))</f>
        <v/>
      </c>
    </row>
    <row r="2156">
      <c r="B2156" s="51" t="n"/>
      <c r="C2156" s="52" t="n"/>
      <c r="D2156" s="52" t="n"/>
      <c r="E2156" s="52" t="n"/>
      <c r="F2156" s="52" t="n"/>
      <c r="G2156" s="52" t="n"/>
      <c r="H2156" s="52" t="n"/>
      <c r="I2156" s="53" t="n"/>
      <c r="J2156" s="54">
        <f>IF(D2156="","",IFERROR(INDEX(CatTipo,MATCH(D2156,CatNome,0)),"?"))</f>
        <v/>
      </c>
      <c r="K2156" s="54">
        <f>IF(D2156="","",IFERROR(INDEX(CatGrupo,MATCH(D2156,CatNome,0)),"?"))</f>
        <v/>
      </c>
      <c r="L2156" s="55">
        <f>IF(J2156="Entrada",N(I2156),IF(J2156="Saída",-N(I2156),0))</f>
        <v/>
      </c>
      <c r="M2156" s="54">
        <f>IF(B2156="",0,IF(H2156="Previsto",IF(Visao="Realizado + previsto",1,0),1))</f>
        <v/>
      </c>
      <c r="N2156" s="54">
        <f>IF(OR(B2156="",H2156&lt;&gt;"Previsto"),"",IF(B2156&lt;TODAY(),"Atrasado",IF(B2156&lt;=TODAY()+7,"Vence em 7 dias","A vencer")))</f>
        <v/>
      </c>
    </row>
    <row r="2157">
      <c r="B2157" s="51" t="n"/>
      <c r="C2157" s="52" t="n"/>
      <c r="D2157" s="52" t="n"/>
      <c r="E2157" s="52" t="n"/>
      <c r="F2157" s="52" t="n"/>
      <c r="G2157" s="52" t="n"/>
      <c r="H2157" s="52" t="n"/>
      <c r="I2157" s="53" t="n"/>
      <c r="J2157" s="54">
        <f>IF(D2157="","",IFERROR(INDEX(CatTipo,MATCH(D2157,CatNome,0)),"?"))</f>
        <v/>
      </c>
      <c r="K2157" s="54">
        <f>IF(D2157="","",IFERROR(INDEX(CatGrupo,MATCH(D2157,CatNome,0)),"?"))</f>
        <v/>
      </c>
      <c r="L2157" s="55">
        <f>IF(J2157="Entrada",N(I2157),IF(J2157="Saída",-N(I2157),0))</f>
        <v/>
      </c>
      <c r="M2157" s="54">
        <f>IF(B2157="",0,IF(H2157="Previsto",IF(Visao="Realizado + previsto",1,0),1))</f>
        <v/>
      </c>
      <c r="N2157" s="54">
        <f>IF(OR(B2157="",H2157&lt;&gt;"Previsto"),"",IF(B2157&lt;TODAY(),"Atrasado",IF(B2157&lt;=TODAY()+7,"Vence em 7 dias","A vencer")))</f>
        <v/>
      </c>
    </row>
    <row r="2158">
      <c r="B2158" s="51" t="n"/>
      <c r="C2158" s="52" t="n"/>
      <c r="D2158" s="52" t="n"/>
      <c r="E2158" s="52" t="n"/>
      <c r="F2158" s="52" t="n"/>
      <c r="G2158" s="52" t="n"/>
      <c r="H2158" s="52" t="n"/>
      <c r="I2158" s="53" t="n"/>
      <c r="J2158" s="54">
        <f>IF(D2158="","",IFERROR(INDEX(CatTipo,MATCH(D2158,CatNome,0)),"?"))</f>
        <v/>
      </c>
      <c r="K2158" s="54">
        <f>IF(D2158="","",IFERROR(INDEX(CatGrupo,MATCH(D2158,CatNome,0)),"?"))</f>
        <v/>
      </c>
      <c r="L2158" s="55">
        <f>IF(J2158="Entrada",N(I2158),IF(J2158="Saída",-N(I2158),0))</f>
        <v/>
      </c>
      <c r="M2158" s="54">
        <f>IF(B2158="",0,IF(H2158="Previsto",IF(Visao="Realizado + previsto",1,0),1))</f>
        <v/>
      </c>
      <c r="N2158" s="54">
        <f>IF(OR(B2158="",H2158&lt;&gt;"Previsto"),"",IF(B2158&lt;TODAY(),"Atrasado",IF(B2158&lt;=TODAY()+7,"Vence em 7 dias","A vencer")))</f>
        <v/>
      </c>
    </row>
    <row r="2159">
      <c r="B2159" s="51" t="n"/>
      <c r="C2159" s="52" t="n"/>
      <c r="D2159" s="52" t="n"/>
      <c r="E2159" s="52" t="n"/>
      <c r="F2159" s="52" t="n"/>
      <c r="G2159" s="52" t="n"/>
      <c r="H2159" s="52" t="n"/>
      <c r="I2159" s="53" t="n"/>
      <c r="J2159" s="54">
        <f>IF(D2159="","",IFERROR(INDEX(CatTipo,MATCH(D2159,CatNome,0)),"?"))</f>
        <v/>
      </c>
      <c r="K2159" s="54">
        <f>IF(D2159="","",IFERROR(INDEX(CatGrupo,MATCH(D2159,CatNome,0)),"?"))</f>
        <v/>
      </c>
      <c r="L2159" s="55">
        <f>IF(J2159="Entrada",N(I2159),IF(J2159="Saída",-N(I2159),0))</f>
        <v/>
      </c>
      <c r="M2159" s="54">
        <f>IF(B2159="",0,IF(H2159="Previsto",IF(Visao="Realizado + previsto",1,0),1))</f>
        <v/>
      </c>
      <c r="N2159" s="54">
        <f>IF(OR(B2159="",H2159&lt;&gt;"Previsto"),"",IF(B2159&lt;TODAY(),"Atrasado",IF(B2159&lt;=TODAY()+7,"Vence em 7 dias","A vencer")))</f>
        <v/>
      </c>
    </row>
    <row r="2160">
      <c r="B2160" s="51" t="n"/>
      <c r="C2160" s="52" t="n"/>
      <c r="D2160" s="52" t="n"/>
      <c r="E2160" s="52" t="n"/>
      <c r="F2160" s="52" t="n"/>
      <c r="G2160" s="52" t="n"/>
      <c r="H2160" s="52" t="n"/>
      <c r="I2160" s="53" t="n"/>
      <c r="J2160" s="54">
        <f>IF(D2160="","",IFERROR(INDEX(CatTipo,MATCH(D2160,CatNome,0)),"?"))</f>
        <v/>
      </c>
      <c r="K2160" s="54">
        <f>IF(D2160="","",IFERROR(INDEX(CatGrupo,MATCH(D2160,CatNome,0)),"?"))</f>
        <v/>
      </c>
      <c r="L2160" s="55">
        <f>IF(J2160="Entrada",N(I2160),IF(J2160="Saída",-N(I2160),0))</f>
        <v/>
      </c>
      <c r="M2160" s="54">
        <f>IF(B2160="",0,IF(H2160="Previsto",IF(Visao="Realizado + previsto",1,0),1))</f>
        <v/>
      </c>
      <c r="N2160" s="54">
        <f>IF(OR(B2160="",H2160&lt;&gt;"Previsto"),"",IF(B2160&lt;TODAY(),"Atrasado",IF(B2160&lt;=TODAY()+7,"Vence em 7 dias","A vencer")))</f>
        <v/>
      </c>
    </row>
    <row r="2161">
      <c r="B2161" s="51" t="n"/>
      <c r="C2161" s="52" t="n"/>
      <c r="D2161" s="52" t="n"/>
      <c r="E2161" s="52" t="n"/>
      <c r="F2161" s="52" t="n"/>
      <c r="G2161" s="52" t="n"/>
      <c r="H2161" s="52" t="n"/>
      <c r="I2161" s="53" t="n"/>
      <c r="J2161" s="54">
        <f>IF(D2161="","",IFERROR(INDEX(CatTipo,MATCH(D2161,CatNome,0)),"?"))</f>
        <v/>
      </c>
      <c r="K2161" s="54">
        <f>IF(D2161="","",IFERROR(INDEX(CatGrupo,MATCH(D2161,CatNome,0)),"?"))</f>
        <v/>
      </c>
      <c r="L2161" s="55">
        <f>IF(J2161="Entrada",N(I2161),IF(J2161="Saída",-N(I2161),0))</f>
        <v/>
      </c>
      <c r="M2161" s="54">
        <f>IF(B2161="",0,IF(H2161="Previsto",IF(Visao="Realizado + previsto",1,0),1))</f>
        <v/>
      </c>
      <c r="N2161" s="54">
        <f>IF(OR(B2161="",H2161&lt;&gt;"Previsto"),"",IF(B2161&lt;TODAY(),"Atrasado",IF(B2161&lt;=TODAY()+7,"Vence em 7 dias","A vencer")))</f>
        <v/>
      </c>
    </row>
    <row r="2162">
      <c r="B2162" s="51" t="n"/>
      <c r="C2162" s="52" t="n"/>
      <c r="D2162" s="52" t="n"/>
      <c r="E2162" s="52" t="n"/>
      <c r="F2162" s="52" t="n"/>
      <c r="G2162" s="52" t="n"/>
      <c r="H2162" s="52" t="n"/>
      <c r="I2162" s="53" t="n"/>
      <c r="J2162" s="54">
        <f>IF(D2162="","",IFERROR(INDEX(CatTipo,MATCH(D2162,CatNome,0)),"?"))</f>
        <v/>
      </c>
      <c r="K2162" s="54">
        <f>IF(D2162="","",IFERROR(INDEX(CatGrupo,MATCH(D2162,CatNome,0)),"?"))</f>
        <v/>
      </c>
      <c r="L2162" s="55">
        <f>IF(J2162="Entrada",N(I2162),IF(J2162="Saída",-N(I2162),0))</f>
        <v/>
      </c>
      <c r="M2162" s="54">
        <f>IF(B2162="",0,IF(H2162="Previsto",IF(Visao="Realizado + previsto",1,0),1))</f>
        <v/>
      </c>
      <c r="N2162" s="54">
        <f>IF(OR(B2162="",H2162&lt;&gt;"Previsto"),"",IF(B2162&lt;TODAY(),"Atrasado",IF(B2162&lt;=TODAY()+7,"Vence em 7 dias","A vencer")))</f>
        <v/>
      </c>
    </row>
    <row r="2163">
      <c r="B2163" s="51" t="n"/>
      <c r="C2163" s="52" t="n"/>
      <c r="D2163" s="52" t="n"/>
      <c r="E2163" s="52" t="n"/>
      <c r="F2163" s="52" t="n"/>
      <c r="G2163" s="52" t="n"/>
      <c r="H2163" s="52" t="n"/>
      <c r="I2163" s="53" t="n"/>
      <c r="J2163" s="54">
        <f>IF(D2163="","",IFERROR(INDEX(CatTipo,MATCH(D2163,CatNome,0)),"?"))</f>
        <v/>
      </c>
      <c r="K2163" s="54">
        <f>IF(D2163="","",IFERROR(INDEX(CatGrupo,MATCH(D2163,CatNome,0)),"?"))</f>
        <v/>
      </c>
      <c r="L2163" s="55">
        <f>IF(J2163="Entrada",N(I2163),IF(J2163="Saída",-N(I2163),0))</f>
        <v/>
      </c>
      <c r="M2163" s="54">
        <f>IF(B2163="",0,IF(H2163="Previsto",IF(Visao="Realizado + previsto",1,0),1))</f>
        <v/>
      </c>
      <c r="N2163" s="54">
        <f>IF(OR(B2163="",H2163&lt;&gt;"Previsto"),"",IF(B2163&lt;TODAY(),"Atrasado",IF(B2163&lt;=TODAY()+7,"Vence em 7 dias","A vencer")))</f>
        <v/>
      </c>
    </row>
    <row r="2164">
      <c r="B2164" s="51" t="n"/>
      <c r="C2164" s="52" t="n"/>
      <c r="D2164" s="52" t="n"/>
      <c r="E2164" s="52" t="n"/>
      <c r="F2164" s="52" t="n"/>
      <c r="G2164" s="52" t="n"/>
      <c r="H2164" s="52" t="n"/>
      <c r="I2164" s="53" t="n"/>
      <c r="J2164" s="54">
        <f>IF(D2164="","",IFERROR(INDEX(CatTipo,MATCH(D2164,CatNome,0)),"?"))</f>
        <v/>
      </c>
      <c r="K2164" s="54">
        <f>IF(D2164="","",IFERROR(INDEX(CatGrupo,MATCH(D2164,CatNome,0)),"?"))</f>
        <v/>
      </c>
      <c r="L2164" s="55">
        <f>IF(J2164="Entrada",N(I2164),IF(J2164="Saída",-N(I2164),0))</f>
        <v/>
      </c>
      <c r="M2164" s="54">
        <f>IF(B2164="",0,IF(H2164="Previsto",IF(Visao="Realizado + previsto",1,0),1))</f>
        <v/>
      </c>
      <c r="N2164" s="54">
        <f>IF(OR(B2164="",H2164&lt;&gt;"Previsto"),"",IF(B2164&lt;TODAY(),"Atrasado",IF(B2164&lt;=TODAY()+7,"Vence em 7 dias","A vencer")))</f>
        <v/>
      </c>
    </row>
    <row r="2165">
      <c r="B2165" s="51" t="n"/>
      <c r="C2165" s="52" t="n"/>
      <c r="D2165" s="52" t="n"/>
      <c r="E2165" s="52" t="n"/>
      <c r="F2165" s="52" t="n"/>
      <c r="G2165" s="52" t="n"/>
      <c r="H2165" s="52" t="n"/>
      <c r="I2165" s="53" t="n"/>
      <c r="J2165" s="54">
        <f>IF(D2165="","",IFERROR(INDEX(CatTipo,MATCH(D2165,CatNome,0)),"?"))</f>
        <v/>
      </c>
      <c r="K2165" s="54">
        <f>IF(D2165="","",IFERROR(INDEX(CatGrupo,MATCH(D2165,CatNome,0)),"?"))</f>
        <v/>
      </c>
      <c r="L2165" s="55">
        <f>IF(J2165="Entrada",N(I2165),IF(J2165="Saída",-N(I2165),0))</f>
        <v/>
      </c>
      <c r="M2165" s="54">
        <f>IF(B2165="",0,IF(H2165="Previsto",IF(Visao="Realizado + previsto",1,0),1))</f>
        <v/>
      </c>
      <c r="N2165" s="54">
        <f>IF(OR(B2165="",H2165&lt;&gt;"Previsto"),"",IF(B2165&lt;TODAY(),"Atrasado",IF(B2165&lt;=TODAY()+7,"Vence em 7 dias","A vencer")))</f>
        <v/>
      </c>
    </row>
    <row r="2166">
      <c r="B2166" s="51" t="n"/>
      <c r="C2166" s="52" t="n"/>
      <c r="D2166" s="52" t="n"/>
      <c r="E2166" s="52" t="n"/>
      <c r="F2166" s="52" t="n"/>
      <c r="G2166" s="52" t="n"/>
      <c r="H2166" s="52" t="n"/>
      <c r="I2166" s="53" t="n"/>
      <c r="J2166" s="54">
        <f>IF(D2166="","",IFERROR(INDEX(CatTipo,MATCH(D2166,CatNome,0)),"?"))</f>
        <v/>
      </c>
      <c r="K2166" s="54">
        <f>IF(D2166="","",IFERROR(INDEX(CatGrupo,MATCH(D2166,CatNome,0)),"?"))</f>
        <v/>
      </c>
      <c r="L2166" s="55">
        <f>IF(J2166="Entrada",N(I2166),IF(J2166="Saída",-N(I2166),0))</f>
        <v/>
      </c>
      <c r="M2166" s="54">
        <f>IF(B2166="",0,IF(H2166="Previsto",IF(Visao="Realizado + previsto",1,0),1))</f>
        <v/>
      </c>
      <c r="N2166" s="54">
        <f>IF(OR(B2166="",H2166&lt;&gt;"Previsto"),"",IF(B2166&lt;TODAY(),"Atrasado",IF(B2166&lt;=TODAY()+7,"Vence em 7 dias","A vencer")))</f>
        <v/>
      </c>
    </row>
    <row r="2167">
      <c r="B2167" s="51" t="n"/>
      <c r="C2167" s="52" t="n"/>
      <c r="D2167" s="52" t="n"/>
      <c r="E2167" s="52" t="n"/>
      <c r="F2167" s="52" t="n"/>
      <c r="G2167" s="52" t="n"/>
      <c r="H2167" s="52" t="n"/>
      <c r="I2167" s="53" t="n"/>
      <c r="J2167" s="54">
        <f>IF(D2167="","",IFERROR(INDEX(CatTipo,MATCH(D2167,CatNome,0)),"?"))</f>
        <v/>
      </c>
      <c r="K2167" s="54">
        <f>IF(D2167="","",IFERROR(INDEX(CatGrupo,MATCH(D2167,CatNome,0)),"?"))</f>
        <v/>
      </c>
      <c r="L2167" s="55">
        <f>IF(J2167="Entrada",N(I2167),IF(J2167="Saída",-N(I2167),0))</f>
        <v/>
      </c>
      <c r="M2167" s="54">
        <f>IF(B2167="",0,IF(H2167="Previsto",IF(Visao="Realizado + previsto",1,0),1))</f>
        <v/>
      </c>
      <c r="N2167" s="54">
        <f>IF(OR(B2167="",H2167&lt;&gt;"Previsto"),"",IF(B2167&lt;TODAY(),"Atrasado",IF(B2167&lt;=TODAY()+7,"Vence em 7 dias","A vencer")))</f>
        <v/>
      </c>
    </row>
    <row r="2168">
      <c r="B2168" s="51" t="n"/>
      <c r="C2168" s="52" t="n"/>
      <c r="D2168" s="52" t="n"/>
      <c r="E2168" s="52" t="n"/>
      <c r="F2168" s="52" t="n"/>
      <c r="G2168" s="52" t="n"/>
      <c r="H2168" s="52" t="n"/>
      <c r="I2168" s="53" t="n"/>
      <c r="J2168" s="54">
        <f>IF(D2168="","",IFERROR(INDEX(CatTipo,MATCH(D2168,CatNome,0)),"?"))</f>
        <v/>
      </c>
      <c r="K2168" s="54">
        <f>IF(D2168="","",IFERROR(INDEX(CatGrupo,MATCH(D2168,CatNome,0)),"?"))</f>
        <v/>
      </c>
      <c r="L2168" s="55">
        <f>IF(J2168="Entrada",N(I2168),IF(J2168="Saída",-N(I2168),0))</f>
        <v/>
      </c>
      <c r="M2168" s="54">
        <f>IF(B2168="",0,IF(H2168="Previsto",IF(Visao="Realizado + previsto",1,0),1))</f>
        <v/>
      </c>
      <c r="N2168" s="54">
        <f>IF(OR(B2168="",H2168&lt;&gt;"Previsto"),"",IF(B2168&lt;TODAY(),"Atrasado",IF(B2168&lt;=TODAY()+7,"Vence em 7 dias","A vencer")))</f>
        <v/>
      </c>
    </row>
    <row r="2169">
      <c r="B2169" s="51" t="n"/>
      <c r="C2169" s="52" t="n"/>
      <c r="D2169" s="52" t="n"/>
      <c r="E2169" s="52" t="n"/>
      <c r="F2169" s="52" t="n"/>
      <c r="G2169" s="52" t="n"/>
      <c r="H2169" s="52" t="n"/>
      <c r="I2169" s="53" t="n"/>
      <c r="J2169" s="54">
        <f>IF(D2169="","",IFERROR(INDEX(CatTipo,MATCH(D2169,CatNome,0)),"?"))</f>
        <v/>
      </c>
      <c r="K2169" s="54">
        <f>IF(D2169="","",IFERROR(INDEX(CatGrupo,MATCH(D2169,CatNome,0)),"?"))</f>
        <v/>
      </c>
      <c r="L2169" s="55">
        <f>IF(J2169="Entrada",N(I2169),IF(J2169="Saída",-N(I2169),0))</f>
        <v/>
      </c>
      <c r="M2169" s="54">
        <f>IF(B2169="",0,IF(H2169="Previsto",IF(Visao="Realizado + previsto",1,0),1))</f>
        <v/>
      </c>
      <c r="N2169" s="54">
        <f>IF(OR(B2169="",H2169&lt;&gt;"Previsto"),"",IF(B2169&lt;TODAY(),"Atrasado",IF(B2169&lt;=TODAY()+7,"Vence em 7 dias","A vencer")))</f>
        <v/>
      </c>
    </row>
    <row r="2170">
      <c r="B2170" s="51" t="n"/>
      <c r="C2170" s="52" t="n"/>
      <c r="D2170" s="52" t="n"/>
      <c r="E2170" s="52" t="n"/>
      <c r="F2170" s="52" t="n"/>
      <c r="G2170" s="52" t="n"/>
      <c r="H2170" s="52" t="n"/>
      <c r="I2170" s="53" t="n"/>
      <c r="J2170" s="54">
        <f>IF(D2170="","",IFERROR(INDEX(CatTipo,MATCH(D2170,CatNome,0)),"?"))</f>
        <v/>
      </c>
      <c r="K2170" s="54">
        <f>IF(D2170="","",IFERROR(INDEX(CatGrupo,MATCH(D2170,CatNome,0)),"?"))</f>
        <v/>
      </c>
      <c r="L2170" s="55">
        <f>IF(J2170="Entrada",N(I2170),IF(J2170="Saída",-N(I2170),0))</f>
        <v/>
      </c>
      <c r="M2170" s="54">
        <f>IF(B2170="",0,IF(H2170="Previsto",IF(Visao="Realizado + previsto",1,0),1))</f>
        <v/>
      </c>
      <c r="N2170" s="54">
        <f>IF(OR(B2170="",H2170&lt;&gt;"Previsto"),"",IF(B2170&lt;TODAY(),"Atrasado",IF(B2170&lt;=TODAY()+7,"Vence em 7 dias","A vencer")))</f>
        <v/>
      </c>
    </row>
    <row r="2171">
      <c r="B2171" s="51" t="n"/>
      <c r="C2171" s="52" t="n"/>
      <c r="D2171" s="52" t="n"/>
      <c r="E2171" s="52" t="n"/>
      <c r="F2171" s="52" t="n"/>
      <c r="G2171" s="52" t="n"/>
      <c r="H2171" s="52" t="n"/>
      <c r="I2171" s="53" t="n"/>
      <c r="J2171" s="54">
        <f>IF(D2171="","",IFERROR(INDEX(CatTipo,MATCH(D2171,CatNome,0)),"?"))</f>
        <v/>
      </c>
      <c r="K2171" s="54">
        <f>IF(D2171="","",IFERROR(INDEX(CatGrupo,MATCH(D2171,CatNome,0)),"?"))</f>
        <v/>
      </c>
      <c r="L2171" s="55">
        <f>IF(J2171="Entrada",N(I2171),IF(J2171="Saída",-N(I2171),0))</f>
        <v/>
      </c>
      <c r="M2171" s="54">
        <f>IF(B2171="",0,IF(H2171="Previsto",IF(Visao="Realizado + previsto",1,0),1))</f>
        <v/>
      </c>
      <c r="N2171" s="54">
        <f>IF(OR(B2171="",H2171&lt;&gt;"Previsto"),"",IF(B2171&lt;TODAY(),"Atrasado",IF(B2171&lt;=TODAY()+7,"Vence em 7 dias","A vencer")))</f>
        <v/>
      </c>
    </row>
    <row r="2172">
      <c r="B2172" s="51" t="n"/>
      <c r="C2172" s="52" t="n"/>
      <c r="D2172" s="52" t="n"/>
      <c r="E2172" s="52" t="n"/>
      <c r="F2172" s="52" t="n"/>
      <c r="G2172" s="52" t="n"/>
      <c r="H2172" s="52" t="n"/>
      <c r="I2172" s="53" t="n"/>
      <c r="J2172" s="54">
        <f>IF(D2172="","",IFERROR(INDEX(CatTipo,MATCH(D2172,CatNome,0)),"?"))</f>
        <v/>
      </c>
      <c r="K2172" s="54">
        <f>IF(D2172="","",IFERROR(INDEX(CatGrupo,MATCH(D2172,CatNome,0)),"?"))</f>
        <v/>
      </c>
      <c r="L2172" s="55">
        <f>IF(J2172="Entrada",N(I2172),IF(J2172="Saída",-N(I2172),0))</f>
        <v/>
      </c>
      <c r="M2172" s="54">
        <f>IF(B2172="",0,IF(H2172="Previsto",IF(Visao="Realizado + previsto",1,0),1))</f>
        <v/>
      </c>
      <c r="N2172" s="54">
        <f>IF(OR(B2172="",H2172&lt;&gt;"Previsto"),"",IF(B2172&lt;TODAY(),"Atrasado",IF(B2172&lt;=TODAY()+7,"Vence em 7 dias","A vencer")))</f>
        <v/>
      </c>
    </row>
    <row r="2173">
      <c r="B2173" s="51" t="n"/>
      <c r="C2173" s="52" t="n"/>
      <c r="D2173" s="52" t="n"/>
      <c r="E2173" s="52" t="n"/>
      <c r="F2173" s="52" t="n"/>
      <c r="G2173" s="52" t="n"/>
      <c r="H2173" s="52" t="n"/>
      <c r="I2173" s="53" t="n"/>
      <c r="J2173" s="54">
        <f>IF(D2173="","",IFERROR(INDEX(CatTipo,MATCH(D2173,CatNome,0)),"?"))</f>
        <v/>
      </c>
      <c r="K2173" s="54">
        <f>IF(D2173="","",IFERROR(INDEX(CatGrupo,MATCH(D2173,CatNome,0)),"?"))</f>
        <v/>
      </c>
      <c r="L2173" s="55">
        <f>IF(J2173="Entrada",N(I2173),IF(J2173="Saída",-N(I2173),0))</f>
        <v/>
      </c>
      <c r="M2173" s="54">
        <f>IF(B2173="",0,IF(H2173="Previsto",IF(Visao="Realizado + previsto",1,0),1))</f>
        <v/>
      </c>
      <c r="N2173" s="54">
        <f>IF(OR(B2173="",H2173&lt;&gt;"Previsto"),"",IF(B2173&lt;TODAY(),"Atrasado",IF(B2173&lt;=TODAY()+7,"Vence em 7 dias","A vencer")))</f>
        <v/>
      </c>
    </row>
    <row r="2174">
      <c r="B2174" s="51" t="n"/>
      <c r="C2174" s="52" t="n"/>
      <c r="D2174" s="52" t="n"/>
      <c r="E2174" s="52" t="n"/>
      <c r="F2174" s="52" t="n"/>
      <c r="G2174" s="52" t="n"/>
      <c r="H2174" s="52" t="n"/>
      <c r="I2174" s="53" t="n"/>
      <c r="J2174" s="54">
        <f>IF(D2174="","",IFERROR(INDEX(CatTipo,MATCH(D2174,CatNome,0)),"?"))</f>
        <v/>
      </c>
      <c r="K2174" s="54">
        <f>IF(D2174="","",IFERROR(INDEX(CatGrupo,MATCH(D2174,CatNome,0)),"?"))</f>
        <v/>
      </c>
      <c r="L2174" s="55">
        <f>IF(J2174="Entrada",N(I2174),IF(J2174="Saída",-N(I2174),0))</f>
        <v/>
      </c>
      <c r="M2174" s="54">
        <f>IF(B2174="",0,IF(H2174="Previsto",IF(Visao="Realizado + previsto",1,0),1))</f>
        <v/>
      </c>
      <c r="N2174" s="54">
        <f>IF(OR(B2174="",H2174&lt;&gt;"Previsto"),"",IF(B2174&lt;TODAY(),"Atrasado",IF(B2174&lt;=TODAY()+7,"Vence em 7 dias","A vencer")))</f>
        <v/>
      </c>
    </row>
    <row r="2175">
      <c r="B2175" s="51" t="n"/>
      <c r="C2175" s="52" t="n"/>
      <c r="D2175" s="52" t="n"/>
      <c r="E2175" s="52" t="n"/>
      <c r="F2175" s="52" t="n"/>
      <c r="G2175" s="52" t="n"/>
      <c r="H2175" s="52" t="n"/>
      <c r="I2175" s="53" t="n"/>
      <c r="J2175" s="54">
        <f>IF(D2175="","",IFERROR(INDEX(CatTipo,MATCH(D2175,CatNome,0)),"?"))</f>
        <v/>
      </c>
      <c r="K2175" s="54">
        <f>IF(D2175="","",IFERROR(INDEX(CatGrupo,MATCH(D2175,CatNome,0)),"?"))</f>
        <v/>
      </c>
      <c r="L2175" s="55">
        <f>IF(J2175="Entrada",N(I2175),IF(J2175="Saída",-N(I2175),0))</f>
        <v/>
      </c>
      <c r="M2175" s="54">
        <f>IF(B2175="",0,IF(H2175="Previsto",IF(Visao="Realizado + previsto",1,0),1))</f>
        <v/>
      </c>
      <c r="N2175" s="54">
        <f>IF(OR(B2175="",H2175&lt;&gt;"Previsto"),"",IF(B2175&lt;TODAY(),"Atrasado",IF(B2175&lt;=TODAY()+7,"Vence em 7 dias","A vencer")))</f>
        <v/>
      </c>
    </row>
    <row r="2176">
      <c r="B2176" s="51" t="n"/>
      <c r="C2176" s="52" t="n"/>
      <c r="D2176" s="52" t="n"/>
      <c r="E2176" s="52" t="n"/>
      <c r="F2176" s="52" t="n"/>
      <c r="G2176" s="52" t="n"/>
      <c r="H2176" s="52" t="n"/>
      <c r="I2176" s="53" t="n"/>
      <c r="J2176" s="54">
        <f>IF(D2176="","",IFERROR(INDEX(CatTipo,MATCH(D2176,CatNome,0)),"?"))</f>
        <v/>
      </c>
      <c r="K2176" s="54">
        <f>IF(D2176="","",IFERROR(INDEX(CatGrupo,MATCH(D2176,CatNome,0)),"?"))</f>
        <v/>
      </c>
      <c r="L2176" s="55">
        <f>IF(J2176="Entrada",N(I2176),IF(J2176="Saída",-N(I2176),0))</f>
        <v/>
      </c>
      <c r="M2176" s="54">
        <f>IF(B2176="",0,IF(H2176="Previsto",IF(Visao="Realizado + previsto",1,0),1))</f>
        <v/>
      </c>
      <c r="N2176" s="54">
        <f>IF(OR(B2176="",H2176&lt;&gt;"Previsto"),"",IF(B2176&lt;TODAY(),"Atrasado",IF(B2176&lt;=TODAY()+7,"Vence em 7 dias","A vencer")))</f>
        <v/>
      </c>
    </row>
    <row r="2177">
      <c r="B2177" s="51" t="n"/>
      <c r="C2177" s="52" t="n"/>
      <c r="D2177" s="52" t="n"/>
      <c r="E2177" s="52" t="n"/>
      <c r="F2177" s="52" t="n"/>
      <c r="G2177" s="52" t="n"/>
      <c r="H2177" s="52" t="n"/>
      <c r="I2177" s="53" t="n"/>
      <c r="J2177" s="54">
        <f>IF(D2177="","",IFERROR(INDEX(CatTipo,MATCH(D2177,CatNome,0)),"?"))</f>
        <v/>
      </c>
      <c r="K2177" s="54">
        <f>IF(D2177="","",IFERROR(INDEX(CatGrupo,MATCH(D2177,CatNome,0)),"?"))</f>
        <v/>
      </c>
      <c r="L2177" s="55">
        <f>IF(J2177="Entrada",N(I2177),IF(J2177="Saída",-N(I2177),0))</f>
        <v/>
      </c>
      <c r="M2177" s="54">
        <f>IF(B2177="",0,IF(H2177="Previsto",IF(Visao="Realizado + previsto",1,0),1))</f>
        <v/>
      </c>
      <c r="N2177" s="54">
        <f>IF(OR(B2177="",H2177&lt;&gt;"Previsto"),"",IF(B2177&lt;TODAY(),"Atrasado",IF(B2177&lt;=TODAY()+7,"Vence em 7 dias","A vencer")))</f>
        <v/>
      </c>
    </row>
    <row r="2178">
      <c r="B2178" s="51" t="n"/>
      <c r="C2178" s="52" t="n"/>
      <c r="D2178" s="52" t="n"/>
      <c r="E2178" s="52" t="n"/>
      <c r="F2178" s="52" t="n"/>
      <c r="G2178" s="52" t="n"/>
      <c r="H2178" s="52" t="n"/>
      <c r="I2178" s="53" t="n"/>
      <c r="J2178" s="54">
        <f>IF(D2178="","",IFERROR(INDEX(CatTipo,MATCH(D2178,CatNome,0)),"?"))</f>
        <v/>
      </c>
      <c r="K2178" s="54">
        <f>IF(D2178="","",IFERROR(INDEX(CatGrupo,MATCH(D2178,CatNome,0)),"?"))</f>
        <v/>
      </c>
      <c r="L2178" s="55">
        <f>IF(J2178="Entrada",N(I2178),IF(J2178="Saída",-N(I2178),0))</f>
        <v/>
      </c>
      <c r="M2178" s="54">
        <f>IF(B2178="",0,IF(H2178="Previsto",IF(Visao="Realizado + previsto",1,0),1))</f>
        <v/>
      </c>
      <c r="N2178" s="54">
        <f>IF(OR(B2178="",H2178&lt;&gt;"Previsto"),"",IF(B2178&lt;TODAY(),"Atrasado",IF(B2178&lt;=TODAY()+7,"Vence em 7 dias","A vencer")))</f>
        <v/>
      </c>
    </row>
    <row r="2179">
      <c r="B2179" s="51" t="n"/>
      <c r="C2179" s="52" t="n"/>
      <c r="D2179" s="52" t="n"/>
      <c r="E2179" s="52" t="n"/>
      <c r="F2179" s="52" t="n"/>
      <c r="G2179" s="52" t="n"/>
      <c r="H2179" s="52" t="n"/>
      <c r="I2179" s="53" t="n"/>
      <c r="J2179" s="54">
        <f>IF(D2179="","",IFERROR(INDEX(CatTipo,MATCH(D2179,CatNome,0)),"?"))</f>
        <v/>
      </c>
      <c r="K2179" s="54">
        <f>IF(D2179="","",IFERROR(INDEX(CatGrupo,MATCH(D2179,CatNome,0)),"?"))</f>
        <v/>
      </c>
      <c r="L2179" s="55">
        <f>IF(J2179="Entrada",N(I2179),IF(J2179="Saída",-N(I2179),0))</f>
        <v/>
      </c>
      <c r="M2179" s="54">
        <f>IF(B2179="",0,IF(H2179="Previsto",IF(Visao="Realizado + previsto",1,0),1))</f>
        <v/>
      </c>
      <c r="N2179" s="54">
        <f>IF(OR(B2179="",H2179&lt;&gt;"Previsto"),"",IF(B2179&lt;TODAY(),"Atrasado",IF(B2179&lt;=TODAY()+7,"Vence em 7 dias","A vencer")))</f>
        <v/>
      </c>
    </row>
    <row r="2180">
      <c r="B2180" s="51" t="n"/>
      <c r="C2180" s="52" t="n"/>
      <c r="D2180" s="52" t="n"/>
      <c r="E2180" s="52" t="n"/>
      <c r="F2180" s="52" t="n"/>
      <c r="G2180" s="52" t="n"/>
      <c r="H2180" s="52" t="n"/>
      <c r="I2180" s="53" t="n"/>
      <c r="J2180" s="54">
        <f>IF(D2180="","",IFERROR(INDEX(CatTipo,MATCH(D2180,CatNome,0)),"?"))</f>
        <v/>
      </c>
      <c r="K2180" s="54">
        <f>IF(D2180="","",IFERROR(INDEX(CatGrupo,MATCH(D2180,CatNome,0)),"?"))</f>
        <v/>
      </c>
      <c r="L2180" s="55">
        <f>IF(J2180="Entrada",N(I2180),IF(J2180="Saída",-N(I2180),0))</f>
        <v/>
      </c>
      <c r="M2180" s="54">
        <f>IF(B2180="",0,IF(H2180="Previsto",IF(Visao="Realizado + previsto",1,0),1))</f>
        <v/>
      </c>
      <c r="N2180" s="54">
        <f>IF(OR(B2180="",H2180&lt;&gt;"Previsto"),"",IF(B2180&lt;TODAY(),"Atrasado",IF(B2180&lt;=TODAY()+7,"Vence em 7 dias","A vencer")))</f>
        <v/>
      </c>
    </row>
    <row r="2181">
      <c r="B2181" s="51" t="n"/>
      <c r="C2181" s="52" t="n"/>
      <c r="D2181" s="52" t="n"/>
      <c r="E2181" s="52" t="n"/>
      <c r="F2181" s="52" t="n"/>
      <c r="G2181" s="52" t="n"/>
      <c r="H2181" s="52" t="n"/>
      <c r="I2181" s="53" t="n"/>
      <c r="J2181" s="54">
        <f>IF(D2181="","",IFERROR(INDEX(CatTipo,MATCH(D2181,CatNome,0)),"?"))</f>
        <v/>
      </c>
      <c r="K2181" s="54">
        <f>IF(D2181="","",IFERROR(INDEX(CatGrupo,MATCH(D2181,CatNome,0)),"?"))</f>
        <v/>
      </c>
      <c r="L2181" s="55">
        <f>IF(J2181="Entrada",N(I2181),IF(J2181="Saída",-N(I2181),0))</f>
        <v/>
      </c>
      <c r="M2181" s="54">
        <f>IF(B2181="",0,IF(H2181="Previsto",IF(Visao="Realizado + previsto",1,0),1))</f>
        <v/>
      </c>
      <c r="N2181" s="54">
        <f>IF(OR(B2181="",H2181&lt;&gt;"Previsto"),"",IF(B2181&lt;TODAY(),"Atrasado",IF(B2181&lt;=TODAY()+7,"Vence em 7 dias","A vencer")))</f>
        <v/>
      </c>
    </row>
    <row r="2182">
      <c r="B2182" s="51" t="n"/>
      <c r="C2182" s="52" t="n"/>
      <c r="D2182" s="52" t="n"/>
      <c r="E2182" s="52" t="n"/>
      <c r="F2182" s="52" t="n"/>
      <c r="G2182" s="52" t="n"/>
      <c r="H2182" s="52" t="n"/>
      <c r="I2182" s="53" t="n"/>
      <c r="J2182" s="54">
        <f>IF(D2182="","",IFERROR(INDEX(CatTipo,MATCH(D2182,CatNome,0)),"?"))</f>
        <v/>
      </c>
      <c r="K2182" s="54">
        <f>IF(D2182="","",IFERROR(INDEX(CatGrupo,MATCH(D2182,CatNome,0)),"?"))</f>
        <v/>
      </c>
      <c r="L2182" s="55">
        <f>IF(J2182="Entrada",N(I2182),IF(J2182="Saída",-N(I2182),0))</f>
        <v/>
      </c>
      <c r="M2182" s="54">
        <f>IF(B2182="",0,IF(H2182="Previsto",IF(Visao="Realizado + previsto",1,0),1))</f>
        <v/>
      </c>
      <c r="N2182" s="54">
        <f>IF(OR(B2182="",H2182&lt;&gt;"Previsto"),"",IF(B2182&lt;TODAY(),"Atrasado",IF(B2182&lt;=TODAY()+7,"Vence em 7 dias","A vencer")))</f>
        <v/>
      </c>
    </row>
    <row r="2183">
      <c r="B2183" s="51" t="n"/>
      <c r="C2183" s="52" t="n"/>
      <c r="D2183" s="52" t="n"/>
      <c r="E2183" s="52" t="n"/>
      <c r="F2183" s="52" t="n"/>
      <c r="G2183" s="52" t="n"/>
      <c r="H2183" s="52" t="n"/>
      <c r="I2183" s="53" t="n"/>
      <c r="J2183" s="54">
        <f>IF(D2183="","",IFERROR(INDEX(CatTipo,MATCH(D2183,CatNome,0)),"?"))</f>
        <v/>
      </c>
      <c r="K2183" s="54">
        <f>IF(D2183="","",IFERROR(INDEX(CatGrupo,MATCH(D2183,CatNome,0)),"?"))</f>
        <v/>
      </c>
      <c r="L2183" s="55">
        <f>IF(J2183="Entrada",N(I2183),IF(J2183="Saída",-N(I2183),0))</f>
        <v/>
      </c>
      <c r="M2183" s="54">
        <f>IF(B2183="",0,IF(H2183="Previsto",IF(Visao="Realizado + previsto",1,0),1))</f>
        <v/>
      </c>
      <c r="N2183" s="54">
        <f>IF(OR(B2183="",H2183&lt;&gt;"Previsto"),"",IF(B2183&lt;TODAY(),"Atrasado",IF(B2183&lt;=TODAY()+7,"Vence em 7 dias","A vencer")))</f>
        <v/>
      </c>
    </row>
    <row r="2184">
      <c r="B2184" s="51" t="n"/>
      <c r="C2184" s="52" t="n"/>
      <c r="D2184" s="52" t="n"/>
      <c r="E2184" s="52" t="n"/>
      <c r="F2184" s="52" t="n"/>
      <c r="G2184" s="52" t="n"/>
      <c r="H2184" s="52" t="n"/>
      <c r="I2184" s="53" t="n"/>
      <c r="J2184" s="54">
        <f>IF(D2184="","",IFERROR(INDEX(CatTipo,MATCH(D2184,CatNome,0)),"?"))</f>
        <v/>
      </c>
      <c r="K2184" s="54">
        <f>IF(D2184="","",IFERROR(INDEX(CatGrupo,MATCH(D2184,CatNome,0)),"?"))</f>
        <v/>
      </c>
      <c r="L2184" s="55">
        <f>IF(J2184="Entrada",N(I2184),IF(J2184="Saída",-N(I2184),0))</f>
        <v/>
      </c>
      <c r="M2184" s="54">
        <f>IF(B2184="",0,IF(H2184="Previsto",IF(Visao="Realizado + previsto",1,0),1))</f>
        <v/>
      </c>
      <c r="N2184" s="54">
        <f>IF(OR(B2184="",H2184&lt;&gt;"Previsto"),"",IF(B2184&lt;TODAY(),"Atrasado",IF(B2184&lt;=TODAY()+7,"Vence em 7 dias","A vencer")))</f>
        <v/>
      </c>
    </row>
    <row r="2185">
      <c r="B2185" s="51" t="n"/>
      <c r="C2185" s="52" t="n"/>
      <c r="D2185" s="52" t="n"/>
      <c r="E2185" s="52" t="n"/>
      <c r="F2185" s="52" t="n"/>
      <c r="G2185" s="52" t="n"/>
      <c r="H2185" s="52" t="n"/>
      <c r="I2185" s="53" t="n"/>
      <c r="J2185" s="54">
        <f>IF(D2185="","",IFERROR(INDEX(CatTipo,MATCH(D2185,CatNome,0)),"?"))</f>
        <v/>
      </c>
      <c r="K2185" s="54">
        <f>IF(D2185="","",IFERROR(INDEX(CatGrupo,MATCH(D2185,CatNome,0)),"?"))</f>
        <v/>
      </c>
      <c r="L2185" s="55">
        <f>IF(J2185="Entrada",N(I2185),IF(J2185="Saída",-N(I2185),0))</f>
        <v/>
      </c>
      <c r="M2185" s="54">
        <f>IF(B2185="",0,IF(H2185="Previsto",IF(Visao="Realizado + previsto",1,0),1))</f>
        <v/>
      </c>
      <c r="N2185" s="54">
        <f>IF(OR(B2185="",H2185&lt;&gt;"Previsto"),"",IF(B2185&lt;TODAY(),"Atrasado",IF(B2185&lt;=TODAY()+7,"Vence em 7 dias","A vencer")))</f>
        <v/>
      </c>
    </row>
    <row r="2186">
      <c r="B2186" s="51" t="n"/>
      <c r="C2186" s="52" t="n"/>
      <c r="D2186" s="52" t="n"/>
      <c r="E2186" s="52" t="n"/>
      <c r="F2186" s="52" t="n"/>
      <c r="G2186" s="52" t="n"/>
      <c r="H2186" s="52" t="n"/>
      <c r="I2186" s="53" t="n"/>
      <c r="J2186" s="54">
        <f>IF(D2186="","",IFERROR(INDEX(CatTipo,MATCH(D2186,CatNome,0)),"?"))</f>
        <v/>
      </c>
      <c r="K2186" s="54">
        <f>IF(D2186="","",IFERROR(INDEX(CatGrupo,MATCH(D2186,CatNome,0)),"?"))</f>
        <v/>
      </c>
      <c r="L2186" s="55">
        <f>IF(J2186="Entrada",N(I2186),IF(J2186="Saída",-N(I2186),0))</f>
        <v/>
      </c>
      <c r="M2186" s="54">
        <f>IF(B2186="",0,IF(H2186="Previsto",IF(Visao="Realizado + previsto",1,0),1))</f>
        <v/>
      </c>
      <c r="N2186" s="54">
        <f>IF(OR(B2186="",H2186&lt;&gt;"Previsto"),"",IF(B2186&lt;TODAY(),"Atrasado",IF(B2186&lt;=TODAY()+7,"Vence em 7 dias","A vencer")))</f>
        <v/>
      </c>
    </row>
    <row r="2187">
      <c r="B2187" s="51" t="n"/>
      <c r="C2187" s="52" t="n"/>
      <c r="D2187" s="52" t="n"/>
      <c r="E2187" s="52" t="n"/>
      <c r="F2187" s="52" t="n"/>
      <c r="G2187" s="52" t="n"/>
      <c r="H2187" s="52" t="n"/>
      <c r="I2187" s="53" t="n"/>
      <c r="J2187" s="54">
        <f>IF(D2187="","",IFERROR(INDEX(CatTipo,MATCH(D2187,CatNome,0)),"?"))</f>
        <v/>
      </c>
      <c r="K2187" s="54">
        <f>IF(D2187="","",IFERROR(INDEX(CatGrupo,MATCH(D2187,CatNome,0)),"?"))</f>
        <v/>
      </c>
      <c r="L2187" s="55">
        <f>IF(J2187="Entrada",N(I2187),IF(J2187="Saída",-N(I2187),0))</f>
        <v/>
      </c>
      <c r="M2187" s="54">
        <f>IF(B2187="",0,IF(H2187="Previsto",IF(Visao="Realizado + previsto",1,0),1))</f>
        <v/>
      </c>
      <c r="N2187" s="54">
        <f>IF(OR(B2187="",H2187&lt;&gt;"Previsto"),"",IF(B2187&lt;TODAY(),"Atrasado",IF(B2187&lt;=TODAY()+7,"Vence em 7 dias","A vencer")))</f>
        <v/>
      </c>
    </row>
    <row r="2188">
      <c r="B2188" s="51" t="n"/>
      <c r="C2188" s="52" t="n"/>
      <c r="D2188" s="52" t="n"/>
      <c r="E2188" s="52" t="n"/>
      <c r="F2188" s="52" t="n"/>
      <c r="G2188" s="52" t="n"/>
      <c r="H2188" s="52" t="n"/>
      <c r="I2188" s="53" t="n"/>
      <c r="J2188" s="54">
        <f>IF(D2188="","",IFERROR(INDEX(CatTipo,MATCH(D2188,CatNome,0)),"?"))</f>
        <v/>
      </c>
      <c r="K2188" s="54">
        <f>IF(D2188="","",IFERROR(INDEX(CatGrupo,MATCH(D2188,CatNome,0)),"?"))</f>
        <v/>
      </c>
      <c r="L2188" s="55">
        <f>IF(J2188="Entrada",N(I2188),IF(J2188="Saída",-N(I2188),0))</f>
        <v/>
      </c>
      <c r="M2188" s="54">
        <f>IF(B2188="",0,IF(H2188="Previsto",IF(Visao="Realizado + previsto",1,0),1))</f>
        <v/>
      </c>
      <c r="N2188" s="54">
        <f>IF(OR(B2188="",H2188&lt;&gt;"Previsto"),"",IF(B2188&lt;TODAY(),"Atrasado",IF(B2188&lt;=TODAY()+7,"Vence em 7 dias","A vencer")))</f>
        <v/>
      </c>
    </row>
    <row r="2189">
      <c r="B2189" s="51" t="n"/>
      <c r="C2189" s="52" t="n"/>
      <c r="D2189" s="52" t="n"/>
      <c r="E2189" s="52" t="n"/>
      <c r="F2189" s="52" t="n"/>
      <c r="G2189" s="52" t="n"/>
      <c r="H2189" s="52" t="n"/>
      <c r="I2189" s="53" t="n"/>
      <c r="J2189" s="54">
        <f>IF(D2189="","",IFERROR(INDEX(CatTipo,MATCH(D2189,CatNome,0)),"?"))</f>
        <v/>
      </c>
      <c r="K2189" s="54">
        <f>IF(D2189="","",IFERROR(INDEX(CatGrupo,MATCH(D2189,CatNome,0)),"?"))</f>
        <v/>
      </c>
      <c r="L2189" s="55">
        <f>IF(J2189="Entrada",N(I2189),IF(J2189="Saída",-N(I2189),0))</f>
        <v/>
      </c>
      <c r="M2189" s="54">
        <f>IF(B2189="",0,IF(H2189="Previsto",IF(Visao="Realizado + previsto",1,0),1))</f>
        <v/>
      </c>
      <c r="N2189" s="54">
        <f>IF(OR(B2189="",H2189&lt;&gt;"Previsto"),"",IF(B2189&lt;TODAY(),"Atrasado",IF(B2189&lt;=TODAY()+7,"Vence em 7 dias","A vencer")))</f>
        <v/>
      </c>
    </row>
    <row r="2190">
      <c r="B2190" s="51" t="n"/>
      <c r="C2190" s="52" t="n"/>
      <c r="D2190" s="52" t="n"/>
      <c r="E2190" s="52" t="n"/>
      <c r="F2190" s="52" t="n"/>
      <c r="G2190" s="52" t="n"/>
      <c r="H2190" s="52" t="n"/>
      <c r="I2190" s="53" t="n"/>
      <c r="J2190" s="54">
        <f>IF(D2190="","",IFERROR(INDEX(CatTipo,MATCH(D2190,CatNome,0)),"?"))</f>
        <v/>
      </c>
      <c r="K2190" s="54">
        <f>IF(D2190="","",IFERROR(INDEX(CatGrupo,MATCH(D2190,CatNome,0)),"?"))</f>
        <v/>
      </c>
      <c r="L2190" s="55">
        <f>IF(J2190="Entrada",N(I2190),IF(J2190="Saída",-N(I2190),0))</f>
        <v/>
      </c>
      <c r="M2190" s="54">
        <f>IF(B2190="",0,IF(H2190="Previsto",IF(Visao="Realizado + previsto",1,0),1))</f>
        <v/>
      </c>
      <c r="N2190" s="54">
        <f>IF(OR(B2190="",H2190&lt;&gt;"Previsto"),"",IF(B2190&lt;TODAY(),"Atrasado",IF(B2190&lt;=TODAY()+7,"Vence em 7 dias","A vencer")))</f>
        <v/>
      </c>
    </row>
    <row r="2191">
      <c r="B2191" s="51" t="n"/>
      <c r="C2191" s="52" t="n"/>
      <c r="D2191" s="52" t="n"/>
      <c r="E2191" s="52" t="n"/>
      <c r="F2191" s="52" t="n"/>
      <c r="G2191" s="52" t="n"/>
      <c r="H2191" s="52" t="n"/>
      <c r="I2191" s="53" t="n"/>
      <c r="J2191" s="54">
        <f>IF(D2191="","",IFERROR(INDEX(CatTipo,MATCH(D2191,CatNome,0)),"?"))</f>
        <v/>
      </c>
      <c r="K2191" s="54">
        <f>IF(D2191="","",IFERROR(INDEX(CatGrupo,MATCH(D2191,CatNome,0)),"?"))</f>
        <v/>
      </c>
      <c r="L2191" s="55">
        <f>IF(J2191="Entrada",N(I2191),IF(J2191="Saída",-N(I2191),0))</f>
        <v/>
      </c>
      <c r="M2191" s="54">
        <f>IF(B2191="",0,IF(H2191="Previsto",IF(Visao="Realizado + previsto",1,0),1))</f>
        <v/>
      </c>
      <c r="N2191" s="54">
        <f>IF(OR(B2191="",H2191&lt;&gt;"Previsto"),"",IF(B2191&lt;TODAY(),"Atrasado",IF(B2191&lt;=TODAY()+7,"Vence em 7 dias","A vencer")))</f>
        <v/>
      </c>
    </row>
    <row r="2192">
      <c r="B2192" s="51" t="n"/>
      <c r="C2192" s="52" t="n"/>
      <c r="D2192" s="52" t="n"/>
      <c r="E2192" s="52" t="n"/>
      <c r="F2192" s="52" t="n"/>
      <c r="G2192" s="52" t="n"/>
      <c r="H2192" s="52" t="n"/>
      <c r="I2192" s="53" t="n"/>
      <c r="J2192" s="54">
        <f>IF(D2192="","",IFERROR(INDEX(CatTipo,MATCH(D2192,CatNome,0)),"?"))</f>
        <v/>
      </c>
      <c r="K2192" s="54">
        <f>IF(D2192="","",IFERROR(INDEX(CatGrupo,MATCH(D2192,CatNome,0)),"?"))</f>
        <v/>
      </c>
      <c r="L2192" s="55">
        <f>IF(J2192="Entrada",N(I2192),IF(J2192="Saída",-N(I2192),0))</f>
        <v/>
      </c>
      <c r="M2192" s="54">
        <f>IF(B2192="",0,IF(H2192="Previsto",IF(Visao="Realizado + previsto",1,0),1))</f>
        <v/>
      </c>
      <c r="N2192" s="54">
        <f>IF(OR(B2192="",H2192&lt;&gt;"Previsto"),"",IF(B2192&lt;TODAY(),"Atrasado",IF(B2192&lt;=TODAY()+7,"Vence em 7 dias","A vencer")))</f>
        <v/>
      </c>
    </row>
    <row r="2193">
      <c r="B2193" s="51" t="n"/>
      <c r="C2193" s="52" t="n"/>
      <c r="D2193" s="52" t="n"/>
      <c r="E2193" s="52" t="n"/>
      <c r="F2193" s="52" t="n"/>
      <c r="G2193" s="52" t="n"/>
      <c r="H2193" s="52" t="n"/>
      <c r="I2193" s="53" t="n"/>
      <c r="J2193" s="54">
        <f>IF(D2193="","",IFERROR(INDEX(CatTipo,MATCH(D2193,CatNome,0)),"?"))</f>
        <v/>
      </c>
      <c r="K2193" s="54">
        <f>IF(D2193="","",IFERROR(INDEX(CatGrupo,MATCH(D2193,CatNome,0)),"?"))</f>
        <v/>
      </c>
      <c r="L2193" s="55">
        <f>IF(J2193="Entrada",N(I2193),IF(J2193="Saída",-N(I2193),0))</f>
        <v/>
      </c>
      <c r="M2193" s="54">
        <f>IF(B2193="",0,IF(H2193="Previsto",IF(Visao="Realizado + previsto",1,0),1))</f>
        <v/>
      </c>
      <c r="N2193" s="54">
        <f>IF(OR(B2193="",H2193&lt;&gt;"Previsto"),"",IF(B2193&lt;TODAY(),"Atrasado",IF(B2193&lt;=TODAY()+7,"Vence em 7 dias","A vencer")))</f>
        <v/>
      </c>
    </row>
    <row r="2194">
      <c r="B2194" s="51" t="n"/>
      <c r="C2194" s="52" t="n"/>
      <c r="D2194" s="52" t="n"/>
      <c r="E2194" s="52" t="n"/>
      <c r="F2194" s="52" t="n"/>
      <c r="G2194" s="52" t="n"/>
      <c r="H2194" s="52" t="n"/>
      <c r="I2194" s="53" t="n"/>
      <c r="J2194" s="54">
        <f>IF(D2194="","",IFERROR(INDEX(CatTipo,MATCH(D2194,CatNome,0)),"?"))</f>
        <v/>
      </c>
      <c r="K2194" s="54">
        <f>IF(D2194="","",IFERROR(INDEX(CatGrupo,MATCH(D2194,CatNome,0)),"?"))</f>
        <v/>
      </c>
      <c r="L2194" s="55">
        <f>IF(J2194="Entrada",N(I2194),IF(J2194="Saída",-N(I2194),0))</f>
        <v/>
      </c>
      <c r="M2194" s="54">
        <f>IF(B2194="",0,IF(H2194="Previsto",IF(Visao="Realizado + previsto",1,0),1))</f>
        <v/>
      </c>
      <c r="N2194" s="54">
        <f>IF(OR(B2194="",H2194&lt;&gt;"Previsto"),"",IF(B2194&lt;TODAY(),"Atrasado",IF(B2194&lt;=TODAY()+7,"Vence em 7 dias","A vencer")))</f>
        <v/>
      </c>
    </row>
    <row r="2195">
      <c r="B2195" s="51" t="n"/>
      <c r="C2195" s="52" t="n"/>
      <c r="D2195" s="52" t="n"/>
      <c r="E2195" s="52" t="n"/>
      <c r="F2195" s="52" t="n"/>
      <c r="G2195" s="52" t="n"/>
      <c r="H2195" s="52" t="n"/>
      <c r="I2195" s="53" t="n"/>
      <c r="J2195" s="54">
        <f>IF(D2195="","",IFERROR(INDEX(CatTipo,MATCH(D2195,CatNome,0)),"?"))</f>
        <v/>
      </c>
      <c r="K2195" s="54">
        <f>IF(D2195="","",IFERROR(INDEX(CatGrupo,MATCH(D2195,CatNome,0)),"?"))</f>
        <v/>
      </c>
      <c r="L2195" s="55">
        <f>IF(J2195="Entrada",N(I2195),IF(J2195="Saída",-N(I2195),0))</f>
        <v/>
      </c>
      <c r="M2195" s="54">
        <f>IF(B2195="",0,IF(H2195="Previsto",IF(Visao="Realizado + previsto",1,0),1))</f>
        <v/>
      </c>
      <c r="N2195" s="54">
        <f>IF(OR(B2195="",H2195&lt;&gt;"Previsto"),"",IF(B2195&lt;TODAY(),"Atrasado",IF(B2195&lt;=TODAY()+7,"Vence em 7 dias","A vencer")))</f>
        <v/>
      </c>
    </row>
    <row r="2196">
      <c r="B2196" s="51" t="n"/>
      <c r="C2196" s="52" t="n"/>
      <c r="D2196" s="52" t="n"/>
      <c r="E2196" s="52" t="n"/>
      <c r="F2196" s="52" t="n"/>
      <c r="G2196" s="52" t="n"/>
      <c r="H2196" s="52" t="n"/>
      <c r="I2196" s="53" t="n"/>
      <c r="J2196" s="54">
        <f>IF(D2196="","",IFERROR(INDEX(CatTipo,MATCH(D2196,CatNome,0)),"?"))</f>
        <v/>
      </c>
      <c r="K2196" s="54">
        <f>IF(D2196="","",IFERROR(INDEX(CatGrupo,MATCH(D2196,CatNome,0)),"?"))</f>
        <v/>
      </c>
      <c r="L2196" s="55">
        <f>IF(J2196="Entrada",N(I2196),IF(J2196="Saída",-N(I2196),0))</f>
        <v/>
      </c>
      <c r="M2196" s="54">
        <f>IF(B2196="",0,IF(H2196="Previsto",IF(Visao="Realizado + previsto",1,0),1))</f>
        <v/>
      </c>
      <c r="N2196" s="54">
        <f>IF(OR(B2196="",H2196&lt;&gt;"Previsto"),"",IF(B2196&lt;TODAY(),"Atrasado",IF(B2196&lt;=TODAY()+7,"Vence em 7 dias","A vencer")))</f>
        <v/>
      </c>
    </row>
    <row r="2197">
      <c r="B2197" s="51" t="n"/>
      <c r="C2197" s="52" t="n"/>
      <c r="D2197" s="52" t="n"/>
      <c r="E2197" s="52" t="n"/>
      <c r="F2197" s="52" t="n"/>
      <c r="G2197" s="52" t="n"/>
      <c r="H2197" s="52" t="n"/>
      <c r="I2197" s="53" t="n"/>
      <c r="J2197" s="54">
        <f>IF(D2197="","",IFERROR(INDEX(CatTipo,MATCH(D2197,CatNome,0)),"?"))</f>
        <v/>
      </c>
      <c r="K2197" s="54">
        <f>IF(D2197="","",IFERROR(INDEX(CatGrupo,MATCH(D2197,CatNome,0)),"?"))</f>
        <v/>
      </c>
      <c r="L2197" s="55">
        <f>IF(J2197="Entrada",N(I2197),IF(J2197="Saída",-N(I2197),0))</f>
        <v/>
      </c>
      <c r="M2197" s="54">
        <f>IF(B2197="",0,IF(H2197="Previsto",IF(Visao="Realizado + previsto",1,0),1))</f>
        <v/>
      </c>
      <c r="N2197" s="54">
        <f>IF(OR(B2197="",H2197&lt;&gt;"Previsto"),"",IF(B2197&lt;TODAY(),"Atrasado",IF(B2197&lt;=TODAY()+7,"Vence em 7 dias","A vencer")))</f>
        <v/>
      </c>
    </row>
    <row r="2198">
      <c r="B2198" s="51" t="n"/>
      <c r="C2198" s="52" t="n"/>
      <c r="D2198" s="52" t="n"/>
      <c r="E2198" s="52" t="n"/>
      <c r="F2198" s="52" t="n"/>
      <c r="G2198" s="52" t="n"/>
      <c r="H2198" s="52" t="n"/>
      <c r="I2198" s="53" t="n"/>
      <c r="J2198" s="54">
        <f>IF(D2198="","",IFERROR(INDEX(CatTipo,MATCH(D2198,CatNome,0)),"?"))</f>
        <v/>
      </c>
      <c r="K2198" s="54">
        <f>IF(D2198="","",IFERROR(INDEX(CatGrupo,MATCH(D2198,CatNome,0)),"?"))</f>
        <v/>
      </c>
      <c r="L2198" s="55">
        <f>IF(J2198="Entrada",N(I2198),IF(J2198="Saída",-N(I2198),0))</f>
        <v/>
      </c>
      <c r="M2198" s="54">
        <f>IF(B2198="",0,IF(H2198="Previsto",IF(Visao="Realizado + previsto",1,0),1))</f>
        <v/>
      </c>
      <c r="N2198" s="54">
        <f>IF(OR(B2198="",H2198&lt;&gt;"Previsto"),"",IF(B2198&lt;TODAY(),"Atrasado",IF(B2198&lt;=TODAY()+7,"Vence em 7 dias","A vencer")))</f>
        <v/>
      </c>
    </row>
    <row r="2199">
      <c r="B2199" s="51" t="n"/>
      <c r="C2199" s="52" t="n"/>
      <c r="D2199" s="52" t="n"/>
      <c r="E2199" s="52" t="n"/>
      <c r="F2199" s="52" t="n"/>
      <c r="G2199" s="52" t="n"/>
      <c r="H2199" s="52" t="n"/>
      <c r="I2199" s="53" t="n"/>
      <c r="J2199" s="54">
        <f>IF(D2199="","",IFERROR(INDEX(CatTipo,MATCH(D2199,CatNome,0)),"?"))</f>
        <v/>
      </c>
      <c r="K2199" s="54">
        <f>IF(D2199="","",IFERROR(INDEX(CatGrupo,MATCH(D2199,CatNome,0)),"?"))</f>
        <v/>
      </c>
      <c r="L2199" s="55">
        <f>IF(J2199="Entrada",N(I2199),IF(J2199="Saída",-N(I2199),0))</f>
        <v/>
      </c>
      <c r="M2199" s="54">
        <f>IF(B2199="",0,IF(H2199="Previsto",IF(Visao="Realizado + previsto",1,0),1))</f>
        <v/>
      </c>
      <c r="N2199" s="54">
        <f>IF(OR(B2199="",H2199&lt;&gt;"Previsto"),"",IF(B2199&lt;TODAY(),"Atrasado",IF(B2199&lt;=TODAY()+7,"Vence em 7 dias","A vencer")))</f>
        <v/>
      </c>
    </row>
    <row r="2200">
      <c r="B2200" s="51" t="n"/>
      <c r="C2200" s="52" t="n"/>
      <c r="D2200" s="52" t="n"/>
      <c r="E2200" s="52" t="n"/>
      <c r="F2200" s="52" t="n"/>
      <c r="G2200" s="52" t="n"/>
      <c r="H2200" s="52" t="n"/>
      <c r="I2200" s="53" t="n"/>
      <c r="J2200" s="54">
        <f>IF(D2200="","",IFERROR(INDEX(CatTipo,MATCH(D2200,CatNome,0)),"?"))</f>
        <v/>
      </c>
      <c r="K2200" s="54">
        <f>IF(D2200="","",IFERROR(INDEX(CatGrupo,MATCH(D2200,CatNome,0)),"?"))</f>
        <v/>
      </c>
      <c r="L2200" s="55">
        <f>IF(J2200="Entrada",N(I2200),IF(J2200="Saída",-N(I2200),0))</f>
        <v/>
      </c>
      <c r="M2200" s="54">
        <f>IF(B2200="",0,IF(H2200="Previsto",IF(Visao="Realizado + previsto",1,0),1))</f>
        <v/>
      </c>
      <c r="N2200" s="54">
        <f>IF(OR(B2200="",H2200&lt;&gt;"Previsto"),"",IF(B2200&lt;TODAY(),"Atrasado",IF(B2200&lt;=TODAY()+7,"Vence em 7 dias","A vencer")))</f>
        <v/>
      </c>
    </row>
    <row r="2201">
      <c r="B2201" s="51" t="n"/>
      <c r="C2201" s="52" t="n"/>
      <c r="D2201" s="52" t="n"/>
      <c r="E2201" s="52" t="n"/>
      <c r="F2201" s="52" t="n"/>
      <c r="G2201" s="52" t="n"/>
      <c r="H2201" s="52" t="n"/>
      <c r="I2201" s="53" t="n"/>
      <c r="J2201" s="54">
        <f>IF(D2201="","",IFERROR(INDEX(CatTipo,MATCH(D2201,CatNome,0)),"?"))</f>
        <v/>
      </c>
      <c r="K2201" s="54">
        <f>IF(D2201="","",IFERROR(INDEX(CatGrupo,MATCH(D2201,CatNome,0)),"?"))</f>
        <v/>
      </c>
      <c r="L2201" s="55">
        <f>IF(J2201="Entrada",N(I2201),IF(J2201="Saída",-N(I2201),0))</f>
        <v/>
      </c>
      <c r="M2201" s="54">
        <f>IF(B2201="",0,IF(H2201="Previsto",IF(Visao="Realizado + previsto",1,0),1))</f>
        <v/>
      </c>
      <c r="N2201" s="54">
        <f>IF(OR(B2201="",H2201&lt;&gt;"Previsto"),"",IF(B2201&lt;TODAY(),"Atrasado",IF(B2201&lt;=TODAY()+7,"Vence em 7 dias","A vencer")))</f>
        <v/>
      </c>
    </row>
    <row r="2202">
      <c r="B2202" s="51" t="n"/>
      <c r="C2202" s="52" t="n"/>
      <c r="D2202" s="52" t="n"/>
      <c r="E2202" s="52" t="n"/>
      <c r="F2202" s="52" t="n"/>
      <c r="G2202" s="52" t="n"/>
      <c r="H2202" s="52" t="n"/>
      <c r="I2202" s="53" t="n"/>
      <c r="J2202" s="54">
        <f>IF(D2202="","",IFERROR(INDEX(CatTipo,MATCH(D2202,CatNome,0)),"?"))</f>
        <v/>
      </c>
      <c r="K2202" s="54">
        <f>IF(D2202="","",IFERROR(INDEX(CatGrupo,MATCH(D2202,CatNome,0)),"?"))</f>
        <v/>
      </c>
      <c r="L2202" s="55">
        <f>IF(J2202="Entrada",N(I2202),IF(J2202="Saída",-N(I2202),0))</f>
        <v/>
      </c>
      <c r="M2202" s="54">
        <f>IF(B2202="",0,IF(H2202="Previsto",IF(Visao="Realizado + previsto",1,0),1))</f>
        <v/>
      </c>
      <c r="N2202" s="54">
        <f>IF(OR(B2202="",H2202&lt;&gt;"Previsto"),"",IF(B2202&lt;TODAY(),"Atrasado",IF(B2202&lt;=TODAY()+7,"Vence em 7 dias","A vencer")))</f>
        <v/>
      </c>
    </row>
    <row r="2203">
      <c r="B2203" s="51" t="n"/>
      <c r="C2203" s="52" t="n"/>
      <c r="D2203" s="52" t="n"/>
      <c r="E2203" s="52" t="n"/>
      <c r="F2203" s="52" t="n"/>
      <c r="G2203" s="52" t="n"/>
      <c r="H2203" s="52" t="n"/>
      <c r="I2203" s="53" t="n"/>
      <c r="J2203" s="54">
        <f>IF(D2203="","",IFERROR(INDEX(CatTipo,MATCH(D2203,CatNome,0)),"?"))</f>
        <v/>
      </c>
      <c r="K2203" s="54">
        <f>IF(D2203="","",IFERROR(INDEX(CatGrupo,MATCH(D2203,CatNome,0)),"?"))</f>
        <v/>
      </c>
      <c r="L2203" s="55">
        <f>IF(J2203="Entrada",N(I2203),IF(J2203="Saída",-N(I2203),0))</f>
        <v/>
      </c>
      <c r="M2203" s="54">
        <f>IF(B2203="",0,IF(H2203="Previsto",IF(Visao="Realizado + previsto",1,0),1))</f>
        <v/>
      </c>
      <c r="N2203" s="54">
        <f>IF(OR(B2203="",H2203&lt;&gt;"Previsto"),"",IF(B2203&lt;TODAY(),"Atrasado",IF(B2203&lt;=TODAY()+7,"Vence em 7 dias","A vencer")))</f>
        <v/>
      </c>
    </row>
    <row r="2204">
      <c r="B2204" s="51" t="n"/>
      <c r="C2204" s="52" t="n"/>
      <c r="D2204" s="52" t="n"/>
      <c r="E2204" s="52" t="n"/>
      <c r="F2204" s="52" t="n"/>
      <c r="G2204" s="52" t="n"/>
      <c r="H2204" s="52" t="n"/>
      <c r="I2204" s="53" t="n"/>
      <c r="J2204" s="54">
        <f>IF(D2204="","",IFERROR(INDEX(CatTipo,MATCH(D2204,CatNome,0)),"?"))</f>
        <v/>
      </c>
      <c r="K2204" s="54">
        <f>IF(D2204="","",IFERROR(INDEX(CatGrupo,MATCH(D2204,CatNome,0)),"?"))</f>
        <v/>
      </c>
      <c r="L2204" s="55">
        <f>IF(J2204="Entrada",N(I2204),IF(J2204="Saída",-N(I2204),0))</f>
        <v/>
      </c>
      <c r="M2204" s="54">
        <f>IF(B2204="",0,IF(H2204="Previsto",IF(Visao="Realizado + previsto",1,0),1))</f>
        <v/>
      </c>
      <c r="N2204" s="54">
        <f>IF(OR(B2204="",H2204&lt;&gt;"Previsto"),"",IF(B2204&lt;TODAY(),"Atrasado",IF(B2204&lt;=TODAY()+7,"Vence em 7 dias","A vencer")))</f>
        <v/>
      </c>
    </row>
    <row r="2205">
      <c r="B2205" s="51" t="n"/>
      <c r="C2205" s="52" t="n"/>
      <c r="D2205" s="52" t="n"/>
      <c r="E2205" s="52" t="n"/>
      <c r="F2205" s="52" t="n"/>
      <c r="G2205" s="52" t="n"/>
      <c r="H2205" s="52" t="n"/>
      <c r="I2205" s="53" t="n"/>
      <c r="J2205" s="54">
        <f>IF(D2205="","",IFERROR(INDEX(CatTipo,MATCH(D2205,CatNome,0)),"?"))</f>
        <v/>
      </c>
      <c r="K2205" s="54">
        <f>IF(D2205="","",IFERROR(INDEX(CatGrupo,MATCH(D2205,CatNome,0)),"?"))</f>
        <v/>
      </c>
      <c r="L2205" s="55">
        <f>IF(J2205="Entrada",N(I2205),IF(J2205="Saída",-N(I2205),0))</f>
        <v/>
      </c>
      <c r="M2205" s="54">
        <f>IF(B2205="",0,IF(H2205="Previsto",IF(Visao="Realizado + previsto",1,0),1))</f>
        <v/>
      </c>
      <c r="N2205" s="54">
        <f>IF(OR(B2205="",H2205&lt;&gt;"Previsto"),"",IF(B2205&lt;TODAY(),"Atrasado",IF(B2205&lt;=TODAY()+7,"Vence em 7 dias","A vencer")))</f>
        <v/>
      </c>
    </row>
    <row r="2206">
      <c r="B2206" s="51" t="n"/>
      <c r="C2206" s="52" t="n"/>
      <c r="D2206" s="52" t="n"/>
      <c r="E2206" s="52" t="n"/>
      <c r="F2206" s="52" t="n"/>
      <c r="G2206" s="52" t="n"/>
      <c r="H2206" s="52" t="n"/>
      <c r="I2206" s="53" t="n"/>
      <c r="J2206" s="54">
        <f>IF(D2206="","",IFERROR(INDEX(CatTipo,MATCH(D2206,CatNome,0)),"?"))</f>
        <v/>
      </c>
      <c r="K2206" s="54">
        <f>IF(D2206="","",IFERROR(INDEX(CatGrupo,MATCH(D2206,CatNome,0)),"?"))</f>
        <v/>
      </c>
      <c r="L2206" s="55">
        <f>IF(J2206="Entrada",N(I2206),IF(J2206="Saída",-N(I2206),0))</f>
        <v/>
      </c>
      <c r="M2206" s="54">
        <f>IF(B2206="",0,IF(H2206="Previsto",IF(Visao="Realizado + previsto",1,0),1))</f>
        <v/>
      </c>
      <c r="N2206" s="54">
        <f>IF(OR(B2206="",H2206&lt;&gt;"Previsto"),"",IF(B2206&lt;TODAY(),"Atrasado",IF(B2206&lt;=TODAY()+7,"Vence em 7 dias","A vencer")))</f>
        <v/>
      </c>
    </row>
    <row r="2207">
      <c r="B2207" s="51" t="n"/>
      <c r="C2207" s="52" t="n"/>
      <c r="D2207" s="52" t="n"/>
      <c r="E2207" s="52" t="n"/>
      <c r="F2207" s="52" t="n"/>
      <c r="G2207" s="52" t="n"/>
      <c r="H2207" s="52" t="n"/>
      <c r="I2207" s="53" t="n"/>
      <c r="J2207" s="54">
        <f>IF(D2207="","",IFERROR(INDEX(CatTipo,MATCH(D2207,CatNome,0)),"?"))</f>
        <v/>
      </c>
      <c r="K2207" s="54">
        <f>IF(D2207="","",IFERROR(INDEX(CatGrupo,MATCH(D2207,CatNome,0)),"?"))</f>
        <v/>
      </c>
      <c r="L2207" s="55">
        <f>IF(J2207="Entrada",N(I2207),IF(J2207="Saída",-N(I2207),0))</f>
        <v/>
      </c>
      <c r="M2207" s="54">
        <f>IF(B2207="",0,IF(H2207="Previsto",IF(Visao="Realizado + previsto",1,0),1))</f>
        <v/>
      </c>
      <c r="N2207" s="54">
        <f>IF(OR(B2207="",H2207&lt;&gt;"Previsto"),"",IF(B2207&lt;TODAY(),"Atrasado",IF(B2207&lt;=TODAY()+7,"Vence em 7 dias","A vencer")))</f>
        <v/>
      </c>
    </row>
    <row r="2208">
      <c r="B2208" s="51" t="n"/>
      <c r="C2208" s="52" t="n"/>
      <c r="D2208" s="52" t="n"/>
      <c r="E2208" s="52" t="n"/>
      <c r="F2208" s="52" t="n"/>
      <c r="G2208" s="52" t="n"/>
      <c r="H2208" s="52" t="n"/>
      <c r="I2208" s="53" t="n"/>
      <c r="J2208" s="54">
        <f>IF(D2208="","",IFERROR(INDEX(CatTipo,MATCH(D2208,CatNome,0)),"?"))</f>
        <v/>
      </c>
      <c r="K2208" s="54">
        <f>IF(D2208="","",IFERROR(INDEX(CatGrupo,MATCH(D2208,CatNome,0)),"?"))</f>
        <v/>
      </c>
      <c r="L2208" s="55">
        <f>IF(J2208="Entrada",N(I2208),IF(J2208="Saída",-N(I2208),0))</f>
        <v/>
      </c>
      <c r="M2208" s="54">
        <f>IF(B2208="",0,IF(H2208="Previsto",IF(Visao="Realizado + previsto",1,0),1))</f>
        <v/>
      </c>
      <c r="N2208" s="54">
        <f>IF(OR(B2208="",H2208&lt;&gt;"Previsto"),"",IF(B2208&lt;TODAY(),"Atrasado",IF(B2208&lt;=TODAY()+7,"Vence em 7 dias","A vencer")))</f>
        <v/>
      </c>
    </row>
    <row r="2209">
      <c r="B2209" s="51" t="n"/>
      <c r="C2209" s="52" t="n"/>
      <c r="D2209" s="52" t="n"/>
      <c r="E2209" s="52" t="n"/>
      <c r="F2209" s="52" t="n"/>
      <c r="G2209" s="52" t="n"/>
      <c r="H2209" s="52" t="n"/>
      <c r="I2209" s="53" t="n"/>
      <c r="J2209" s="54">
        <f>IF(D2209="","",IFERROR(INDEX(CatTipo,MATCH(D2209,CatNome,0)),"?"))</f>
        <v/>
      </c>
      <c r="K2209" s="54">
        <f>IF(D2209="","",IFERROR(INDEX(CatGrupo,MATCH(D2209,CatNome,0)),"?"))</f>
        <v/>
      </c>
      <c r="L2209" s="55">
        <f>IF(J2209="Entrada",N(I2209),IF(J2209="Saída",-N(I2209),0))</f>
        <v/>
      </c>
      <c r="M2209" s="54">
        <f>IF(B2209="",0,IF(H2209="Previsto",IF(Visao="Realizado + previsto",1,0),1))</f>
        <v/>
      </c>
      <c r="N2209" s="54">
        <f>IF(OR(B2209="",H2209&lt;&gt;"Previsto"),"",IF(B2209&lt;TODAY(),"Atrasado",IF(B2209&lt;=TODAY()+7,"Vence em 7 dias","A vencer")))</f>
        <v/>
      </c>
    </row>
    <row r="2210">
      <c r="B2210" s="51" t="n"/>
      <c r="C2210" s="52" t="n"/>
      <c r="D2210" s="52" t="n"/>
      <c r="E2210" s="52" t="n"/>
      <c r="F2210" s="52" t="n"/>
      <c r="G2210" s="52" t="n"/>
      <c r="H2210" s="52" t="n"/>
      <c r="I2210" s="53" t="n"/>
      <c r="J2210" s="54">
        <f>IF(D2210="","",IFERROR(INDEX(CatTipo,MATCH(D2210,CatNome,0)),"?"))</f>
        <v/>
      </c>
      <c r="K2210" s="54">
        <f>IF(D2210="","",IFERROR(INDEX(CatGrupo,MATCH(D2210,CatNome,0)),"?"))</f>
        <v/>
      </c>
      <c r="L2210" s="55">
        <f>IF(J2210="Entrada",N(I2210),IF(J2210="Saída",-N(I2210),0))</f>
        <v/>
      </c>
      <c r="M2210" s="54">
        <f>IF(B2210="",0,IF(H2210="Previsto",IF(Visao="Realizado + previsto",1,0),1))</f>
        <v/>
      </c>
      <c r="N2210" s="54">
        <f>IF(OR(B2210="",H2210&lt;&gt;"Previsto"),"",IF(B2210&lt;TODAY(),"Atrasado",IF(B2210&lt;=TODAY()+7,"Vence em 7 dias","A vencer")))</f>
        <v/>
      </c>
    </row>
    <row r="2211">
      <c r="B2211" s="51" t="n"/>
      <c r="C2211" s="52" t="n"/>
      <c r="D2211" s="52" t="n"/>
      <c r="E2211" s="52" t="n"/>
      <c r="F2211" s="52" t="n"/>
      <c r="G2211" s="52" t="n"/>
      <c r="H2211" s="52" t="n"/>
      <c r="I2211" s="53" t="n"/>
      <c r="J2211" s="54">
        <f>IF(D2211="","",IFERROR(INDEX(CatTipo,MATCH(D2211,CatNome,0)),"?"))</f>
        <v/>
      </c>
      <c r="K2211" s="54">
        <f>IF(D2211="","",IFERROR(INDEX(CatGrupo,MATCH(D2211,CatNome,0)),"?"))</f>
        <v/>
      </c>
      <c r="L2211" s="55">
        <f>IF(J2211="Entrada",N(I2211),IF(J2211="Saída",-N(I2211),0))</f>
        <v/>
      </c>
      <c r="M2211" s="54">
        <f>IF(B2211="",0,IF(H2211="Previsto",IF(Visao="Realizado + previsto",1,0),1))</f>
        <v/>
      </c>
      <c r="N2211" s="54">
        <f>IF(OR(B2211="",H2211&lt;&gt;"Previsto"),"",IF(B2211&lt;TODAY(),"Atrasado",IF(B2211&lt;=TODAY()+7,"Vence em 7 dias","A vencer")))</f>
        <v/>
      </c>
    </row>
    <row r="2212">
      <c r="B2212" s="51" t="n"/>
      <c r="C2212" s="52" t="n"/>
      <c r="D2212" s="52" t="n"/>
      <c r="E2212" s="52" t="n"/>
      <c r="F2212" s="52" t="n"/>
      <c r="G2212" s="52" t="n"/>
      <c r="H2212" s="52" t="n"/>
      <c r="I2212" s="53" t="n"/>
      <c r="J2212" s="54">
        <f>IF(D2212="","",IFERROR(INDEX(CatTipo,MATCH(D2212,CatNome,0)),"?"))</f>
        <v/>
      </c>
      <c r="K2212" s="54">
        <f>IF(D2212="","",IFERROR(INDEX(CatGrupo,MATCH(D2212,CatNome,0)),"?"))</f>
        <v/>
      </c>
      <c r="L2212" s="55">
        <f>IF(J2212="Entrada",N(I2212),IF(J2212="Saída",-N(I2212),0))</f>
        <v/>
      </c>
      <c r="M2212" s="54">
        <f>IF(B2212="",0,IF(H2212="Previsto",IF(Visao="Realizado + previsto",1,0),1))</f>
        <v/>
      </c>
      <c r="N2212" s="54">
        <f>IF(OR(B2212="",H2212&lt;&gt;"Previsto"),"",IF(B2212&lt;TODAY(),"Atrasado",IF(B2212&lt;=TODAY()+7,"Vence em 7 dias","A vencer")))</f>
        <v/>
      </c>
    </row>
    <row r="2213">
      <c r="B2213" s="51" t="n"/>
      <c r="C2213" s="52" t="n"/>
      <c r="D2213" s="52" t="n"/>
      <c r="E2213" s="52" t="n"/>
      <c r="F2213" s="52" t="n"/>
      <c r="G2213" s="52" t="n"/>
      <c r="H2213" s="52" t="n"/>
      <c r="I2213" s="53" t="n"/>
      <c r="J2213" s="54">
        <f>IF(D2213="","",IFERROR(INDEX(CatTipo,MATCH(D2213,CatNome,0)),"?"))</f>
        <v/>
      </c>
      <c r="K2213" s="54">
        <f>IF(D2213="","",IFERROR(INDEX(CatGrupo,MATCH(D2213,CatNome,0)),"?"))</f>
        <v/>
      </c>
      <c r="L2213" s="55">
        <f>IF(J2213="Entrada",N(I2213),IF(J2213="Saída",-N(I2213),0))</f>
        <v/>
      </c>
      <c r="M2213" s="54">
        <f>IF(B2213="",0,IF(H2213="Previsto",IF(Visao="Realizado + previsto",1,0),1))</f>
        <v/>
      </c>
      <c r="N2213" s="54">
        <f>IF(OR(B2213="",H2213&lt;&gt;"Previsto"),"",IF(B2213&lt;TODAY(),"Atrasado",IF(B2213&lt;=TODAY()+7,"Vence em 7 dias","A vencer")))</f>
        <v/>
      </c>
    </row>
    <row r="2214">
      <c r="B2214" s="51" t="n"/>
      <c r="C2214" s="52" t="n"/>
      <c r="D2214" s="52" t="n"/>
      <c r="E2214" s="52" t="n"/>
      <c r="F2214" s="52" t="n"/>
      <c r="G2214" s="52" t="n"/>
      <c r="H2214" s="52" t="n"/>
      <c r="I2214" s="53" t="n"/>
      <c r="J2214" s="54">
        <f>IF(D2214="","",IFERROR(INDEX(CatTipo,MATCH(D2214,CatNome,0)),"?"))</f>
        <v/>
      </c>
      <c r="K2214" s="54">
        <f>IF(D2214="","",IFERROR(INDEX(CatGrupo,MATCH(D2214,CatNome,0)),"?"))</f>
        <v/>
      </c>
      <c r="L2214" s="55">
        <f>IF(J2214="Entrada",N(I2214),IF(J2214="Saída",-N(I2214),0))</f>
        <v/>
      </c>
      <c r="M2214" s="54">
        <f>IF(B2214="",0,IF(H2214="Previsto",IF(Visao="Realizado + previsto",1,0),1))</f>
        <v/>
      </c>
      <c r="N2214" s="54">
        <f>IF(OR(B2214="",H2214&lt;&gt;"Previsto"),"",IF(B2214&lt;TODAY(),"Atrasado",IF(B2214&lt;=TODAY()+7,"Vence em 7 dias","A vencer")))</f>
        <v/>
      </c>
    </row>
    <row r="2215">
      <c r="B2215" s="51" t="n"/>
      <c r="C2215" s="52" t="n"/>
      <c r="D2215" s="52" t="n"/>
      <c r="E2215" s="52" t="n"/>
      <c r="F2215" s="52" t="n"/>
      <c r="G2215" s="52" t="n"/>
      <c r="H2215" s="52" t="n"/>
      <c r="I2215" s="53" t="n"/>
      <c r="J2215" s="54">
        <f>IF(D2215="","",IFERROR(INDEX(CatTipo,MATCH(D2215,CatNome,0)),"?"))</f>
        <v/>
      </c>
      <c r="K2215" s="54">
        <f>IF(D2215="","",IFERROR(INDEX(CatGrupo,MATCH(D2215,CatNome,0)),"?"))</f>
        <v/>
      </c>
      <c r="L2215" s="55">
        <f>IF(J2215="Entrada",N(I2215),IF(J2215="Saída",-N(I2215),0))</f>
        <v/>
      </c>
      <c r="M2215" s="54">
        <f>IF(B2215="",0,IF(H2215="Previsto",IF(Visao="Realizado + previsto",1,0),1))</f>
        <v/>
      </c>
      <c r="N2215" s="54">
        <f>IF(OR(B2215="",H2215&lt;&gt;"Previsto"),"",IF(B2215&lt;TODAY(),"Atrasado",IF(B2215&lt;=TODAY()+7,"Vence em 7 dias","A vencer")))</f>
        <v/>
      </c>
    </row>
    <row r="2216">
      <c r="B2216" s="51" t="n"/>
      <c r="C2216" s="52" t="n"/>
      <c r="D2216" s="52" t="n"/>
      <c r="E2216" s="52" t="n"/>
      <c r="F2216" s="52" t="n"/>
      <c r="G2216" s="52" t="n"/>
      <c r="H2216" s="52" t="n"/>
      <c r="I2216" s="53" t="n"/>
      <c r="J2216" s="54">
        <f>IF(D2216="","",IFERROR(INDEX(CatTipo,MATCH(D2216,CatNome,0)),"?"))</f>
        <v/>
      </c>
      <c r="K2216" s="54">
        <f>IF(D2216="","",IFERROR(INDEX(CatGrupo,MATCH(D2216,CatNome,0)),"?"))</f>
        <v/>
      </c>
      <c r="L2216" s="55">
        <f>IF(J2216="Entrada",N(I2216),IF(J2216="Saída",-N(I2216),0))</f>
        <v/>
      </c>
      <c r="M2216" s="54">
        <f>IF(B2216="",0,IF(H2216="Previsto",IF(Visao="Realizado + previsto",1,0),1))</f>
        <v/>
      </c>
      <c r="N2216" s="54">
        <f>IF(OR(B2216="",H2216&lt;&gt;"Previsto"),"",IF(B2216&lt;TODAY(),"Atrasado",IF(B2216&lt;=TODAY()+7,"Vence em 7 dias","A vencer")))</f>
        <v/>
      </c>
    </row>
    <row r="2217">
      <c r="B2217" s="51" t="n"/>
      <c r="C2217" s="52" t="n"/>
      <c r="D2217" s="52" t="n"/>
      <c r="E2217" s="52" t="n"/>
      <c r="F2217" s="52" t="n"/>
      <c r="G2217" s="52" t="n"/>
      <c r="H2217" s="52" t="n"/>
      <c r="I2217" s="53" t="n"/>
      <c r="J2217" s="54">
        <f>IF(D2217="","",IFERROR(INDEX(CatTipo,MATCH(D2217,CatNome,0)),"?"))</f>
        <v/>
      </c>
      <c r="K2217" s="54">
        <f>IF(D2217="","",IFERROR(INDEX(CatGrupo,MATCH(D2217,CatNome,0)),"?"))</f>
        <v/>
      </c>
      <c r="L2217" s="55">
        <f>IF(J2217="Entrada",N(I2217),IF(J2217="Saída",-N(I2217),0))</f>
        <v/>
      </c>
      <c r="M2217" s="54">
        <f>IF(B2217="",0,IF(H2217="Previsto",IF(Visao="Realizado + previsto",1,0),1))</f>
        <v/>
      </c>
      <c r="N2217" s="54">
        <f>IF(OR(B2217="",H2217&lt;&gt;"Previsto"),"",IF(B2217&lt;TODAY(),"Atrasado",IF(B2217&lt;=TODAY()+7,"Vence em 7 dias","A vencer")))</f>
        <v/>
      </c>
    </row>
    <row r="2218">
      <c r="B2218" s="51" t="n"/>
      <c r="C2218" s="52" t="n"/>
      <c r="D2218" s="52" t="n"/>
      <c r="E2218" s="52" t="n"/>
      <c r="F2218" s="52" t="n"/>
      <c r="G2218" s="52" t="n"/>
      <c r="H2218" s="52" t="n"/>
      <c r="I2218" s="53" t="n"/>
      <c r="J2218" s="54">
        <f>IF(D2218="","",IFERROR(INDEX(CatTipo,MATCH(D2218,CatNome,0)),"?"))</f>
        <v/>
      </c>
      <c r="K2218" s="54">
        <f>IF(D2218="","",IFERROR(INDEX(CatGrupo,MATCH(D2218,CatNome,0)),"?"))</f>
        <v/>
      </c>
      <c r="L2218" s="55">
        <f>IF(J2218="Entrada",N(I2218),IF(J2218="Saída",-N(I2218),0))</f>
        <v/>
      </c>
      <c r="M2218" s="54">
        <f>IF(B2218="",0,IF(H2218="Previsto",IF(Visao="Realizado + previsto",1,0),1))</f>
        <v/>
      </c>
      <c r="N2218" s="54">
        <f>IF(OR(B2218="",H2218&lt;&gt;"Previsto"),"",IF(B2218&lt;TODAY(),"Atrasado",IF(B2218&lt;=TODAY()+7,"Vence em 7 dias","A vencer")))</f>
        <v/>
      </c>
    </row>
    <row r="2219">
      <c r="B2219" s="51" t="n"/>
      <c r="C2219" s="52" t="n"/>
      <c r="D2219" s="52" t="n"/>
      <c r="E2219" s="52" t="n"/>
      <c r="F2219" s="52" t="n"/>
      <c r="G2219" s="52" t="n"/>
      <c r="H2219" s="52" t="n"/>
      <c r="I2219" s="53" t="n"/>
      <c r="J2219" s="54">
        <f>IF(D2219="","",IFERROR(INDEX(CatTipo,MATCH(D2219,CatNome,0)),"?"))</f>
        <v/>
      </c>
      <c r="K2219" s="54">
        <f>IF(D2219="","",IFERROR(INDEX(CatGrupo,MATCH(D2219,CatNome,0)),"?"))</f>
        <v/>
      </c>
      <c r="L2219" s="55">
        <f>IF(J2219="Entrada",N(I2219),IF(J2219="Saída",-N(I2219),0))</f>
        <v/>
      </c>
      <c r="M2219" s="54">
        <f>IF(B2219="",0,IF(H2219="Previsto",IF(Visao="Realizado + previsto",1,0),1))</f>
        <v/>
      </c>
      <c r="N2219" s="54">
        <f>IF(OR(B2219="",H2219&lt;&gt;"Previsto"),"",IF(B2219&lt;TODAY(),"Atrasado",IF(B2219&lt;=TODAY()+7,"Vence em 7 dias","A vencer")))</f>
        <v/>
      </c>
    </row>
    <row r="2220">
      <c r="B2220" s="51" t="n"/>
      <c r="C2220" s="52" t="n"/>
      <c r="D2220" s="52" t="n"/>
      <c r="E2220" s="52" t="n"/>
      <c r="F2220" s="52" t="n"/>
      <c r="G2220" s="52" t="n"/>
      <c r="H2220" s="52" t="n"/>
      <c r="I2220" s="53" t="n"/>
      <c r="J2220" s="54">
        <f>IF(D2220="","",IFERROR(INDEX(CatTipo,MATCH(D2220,CatNome,0)),"?"))</f>
        <v/>
      </c>
      <c r="K2220" s="54">
        <f>IF(D2220="","",IFERROR(INDEX(CatGrupo,MATCH(D2220,CatNome,0)),"?"))</f>
        <v/>
      </c>
      <c r="L2220" s="55">
        <f>IF(J2220="Entrada",N(I2220),IF(J2220="Saída",-N(I2220),0))</f>
        <v/>
      </c>
      <c r="M2220" s="54">
        <f>IF(B2220="",0,IF(H2220="Previsto",IF(Visao="Realizado + previsto",1,0),1))</f>
        <v/>
      </c>
      <c r="N2220" s="54">
        <f>IF(OR(B2220="",H2220&lt;&gt;"Previsto"),"",IF(B2220&lt;TODAY(),"Atrasado",IF(B2220&lt;=TODAY()+7,"Vence em 7 dias","A vencer")))</f>
        <v/>
      </c>
    </row>
    <row r="2221">
      <c r="B2221" s="51" t="n"/>
      <c r="C2221" s="52" t="n"/>
      <c r="D2221" s="52" t="n"/>
      <c r="E2221" s="52" t="n"/>
      <c r="F2221" s="52" t="n"/>
      <c r="G2221" s="52" t="n"/>
      <c r="H2221" s="52" t="n"/>
      <c r="I2221" s="53" t="n"/>
      <c r="J2221" s="54">
        <f>IF(D2221="","",IFERROR(INDEX(CatTipo,MATCH(D2221,CatNome,0)),"?"))</f>
        <v/>
      </c>
      <c r="K2221" s="54">
        <f>IF(D2221="","",IFERROR(INDEX(CatGrupo,MATCH(D2221,CatNome,0)),"?"))</f>
        <v/>
      </c>
      <c r="L2221" s="55">
        <f>IF(J2221="Entrada",N(I2221),IF(J2221="Saída",-N(I2221),0))</f>
        <v/>
      </c>
      <c r="M2221" s="54">
        <f>IF(B2221="",0,IF(H2221="Previsto",IF(Visao="Realizado + previsto",1,0),1))</f>
        <v/>
      </c>
      <c r="N2221" s="54">
        <f>IF(OR(B2221="",H2221&lt;&gt;"Previsto"),"",IF(B2221&lt;TODAY(),"Atrasado",IF(B2221&lt;=TODAY()+7,"Vence em 7 dias","A vencer")))</f>
        <v/>
      </c>
    </row>
    <row r="2222">
      <c r="B2222" s="51" t="n"/>
      <c r="C2222" s="52" t="n"/>
      <c r="D2222" s="52" t="n"/>
      <c r="E2222" s="52" t="n"/>
      <c r="F2222" s="52" t="n"/>
      <c r="G2222" s="52" t="n"/>
      <c r="H2222" s="52" t="n"/>
      <c r="I2222" s="53" t="n"/>
      <c r="J2222" s="54">
        <f>IF(D2222="","",IFERROR(INDEX(CatTipo,MATCH(D2222,CatNome,0)),"?"))</f>
        <v/>
      </c>
      <c r="K2222" s="54">
        <f>IF(D2222="","",IFERROR(INDEX(CatGrupo,MATCH(D2222,CatNome,0)),"?"))</f>
        <v/>
      </c>
      <c r="L2222" s="55">
        <f>IF(J2222="Entrada",N(I2222),IF(J2222="Saída",-N(I2222),0))</f>
        <v/>
      </c>
      <c r="M2222" s="54">
        <f>IF(B2222="",0,IF(H2222="Previsto",IF(Visao="Realizado + previsto",1,0),1))</f>
        <v/>
      </c>
      <c r="N2222" s="54">
        <f>IF(OR(B2222="",H2222&lt;&gt;"Previsto"),"",IF(B2222&lt;TODAY(),"Atrasado",IF(B2222&lt;=TODAY()+7,"Vence em 7 dias","A vencer")))</f>
        <v/>
      </c>
    </row>
    <row r="2223">
      <c r="B2223" s="51" t="n"/>
      <c r="C2223" s="52" t="n"/>
      <c r="D2223" s="52" t="n"/>
      <c r="E2223" s="52" t="n"/>
      <c r="F2223" s="52" t="n"/>
      <c r="G2223" s="52" t="n"/>
      <c r="H2223" s="52" t="n"/>
      <c r="I2223" s="53" t="n"/>
      <c r="J2223" s="54">
        <f>IF(D2223="","",IFERROR(INDEX(CatTipo,MATCH(D2223,CatNome,0)),"?"))</f>
        <v/>
      </c>
      <c r="K2223" s="54">
        <f>IF(D2223="","",IFERROR(INDEX(CatGrupo,MATCH(D2223,CatNome,0)),"?"))</f>
        <v/>
      </c>
      <c r="L2223" s="55">
        <f>IF(J2223="Entrada",N(I2223),IF(J2223="Saída",-N(I2223),0))</f>
        <v/>
      </c>
      <c r="M2223" s="54">
        <f>IF(B2223="",0,IF(H2223="Previsto",IF(Visao="Realizado + previsto",1,0),1))</f>
        <v/>
      </c>
      <c r="N2223" s="54">
        <f>IF(OR(B2223="",H2223&lt;&gt;"Previsto"),"",IF(B2223&lt;TODAY(),"Atrasado",IF(B2223&lt;=TODAY()+7,"Vence em 7 dias","A vencer")))</f>
        <v/>
      </c>
    </row>
    <row r="2224">
      <c r="B2224" s="51" t="n"/>
      <c r="C2224" s="52" t="n"/>
      <c r="D2224" s="52" t="n"/>
      <c r="E2224" s="52" t="n"/>
      <c r="F2224" s="52" t="n"/>
      <c r="G2224" s="52" t="n"/>
      <c r="H2224" s="52" t="n"/>
      <c r="I2224" s="53" t="n"/>
      <c r="J2224" s="54">
        <f>IF(D2224="","",IFERROR(INDEX(CatTipo,MATCH(D2224,CatNome,0)),"?"))</f>
        <v/>
      </c>
      <c r="K2224" s="54">
        <f>IF(D2224="","",IFERROR(INDEX(CatGrupo,MATCH(D2224,CatNome,0)),"?"))</f>
        <v/>
      </c>
      <c r="L2224" s="55">
        <f>IF(J2224="Entrada",N(I2224),IF(J2224="Saída",-N(I2224),0))</f>
        <v/>
      </c>
      <c r="M2224" s="54">
        <f>IF(B2224="",0,IF(H2224="Previsto",IF(Visao="Realizado + previsto",1,0),1))</f>
        <v/>
      </c>
      <c r="N2224" s="54">
        <f>IF(OR(B2224="",H2224&lt;&gt;"Previsto"),"",IF(B2224&lt;TODAY(),"Atrasado",IF(B2224&lt;=TODAY()+7,"Vence em 7 dias","A vencer")))</f>
        <v/>
      </c>
    </row>
    <row r="2225">
      <c r="B2225" s="51" t="n"/>
      <c r="C2225" s="52" t="n"/>
      <c r="D2225" s="52" t="n"/>
      <c r="E2225" s="52" t="n"/>
      <c r="F2225" s="52" t="n"/>
      <c r="G2225" s="52" t="n"/>
      <c r="H2225" s="52" t="n"/>
      <c r="I2225" s="53" t="n"/>
      <c r="J2225" s="54">
        <f>IF(D2225="","",IFERROR(INDEX(CatTipo,MATCH(D2225,CatNome,0)),"?"))</f>
        <v/>
      </c>
      <c r="K2225" s="54">
        <f>IF(D2225="","",IFERROR(INDEX(CatGrupo,MATCH(D2225,CatNome,0)),"?"))</f>
        <v/>
      </c>
      <c r="L2225" s="55">
        <f>IF(J2225="Entrada",N(I2225),IF(J2225="Saída",-N(I2225),0))</f>
        <v/>
      </c>
      <c r="M2225" s="54">
        <f>IF(B2225="",0,IF(H2225="Previsto",IF(Visao="Realizado + previsto",1,0),1))</f>
        <v/>
      </c>
      <c r="N2225" s="54">
        <f>IF(OR(B2225="",H2225&lt;&gt;"Previsto"),"",IF(B2225&lt;TODAY(),"Atrasado",IF(B2225&lt;=TODAY()+7,"Vence em 7 dias","A vencer")))</f>
        <v/>
      </c>
    </row>
    <row r="2226">
      <c r="B2226" s="51" t="n"/>
      <c r="C2226" s="52" t="n"/>
      <c r="D2226" s="52" t="n"/>
      <c r="E2226" s="52" t="n"/>
      <c r="F2226" s="52" t="n"/>
      <c r="G2226" s="52" t="n"/>
      <c r="H2226" s="52" t="n"/>
      <c r="I2226" s="53" t="n"/>
      <c r="J2226" s="54">
        <f>IF(D2226="","",IFERROR(INDEX(CatTipo,MATCH(D2226,CatNome,0)),"?"))</f>
        <v/>
      </c>
      <c r="K2226" s="54">
        <f>IF(D2226="","",IFERROR(INDEX(CatGrupo,MATCH(D2226,CatNome,0)),"?"))</f>
        <v/>
      </c>
      <c r="L2226" s="55">
        <f>IF(J2226="Entrada",N(I2226),IF(J2226="Saída",-N(I2226),0))</f>
        <v/>
      </c>
      <c r="M2226" s="54">
        <f>IF(B2226="",0,IF(H2226="Previsto",IF(Visao="Realizado + previsto",1,0),1))</f>
        <v/>
      </c>
      <c r="N2226" s="54">
        <f>IF(OR(B2226="",H2226&lt;&gt;"Previsto"),"",IF(B2226&lt;TODAY(),"Atrasado",IF(B2226&lt;=TODAY()+7,"Vence em 7 dias","A vencer")))</f>
        <v/>
      </c>
    </row>
    <row r="2227">
      <c r="B2227" s="51" t="n"/>
      <c r="C2227" s="52" t="n"/>
      <c r="D2227" s="52" t="n"/>
      <c r="E2227" s="52" t="n"/>
      <c r="F2227" s="52" t="n"/>
      <c r="G2227" s="52" t="n"/>
      <c r="H2227" s="52" t="n"/>
      <c r="I2227" s="53" t="n"/>
      <c r="J2227" s="54">
        <f>IF(D2227="","",IFERROR(INDEX(CatTipo,MATCH(D2227,CatNome,0)),"?"))</f>
        <v/>
      </c>
      <c r="K2227" s="54">
        <f>IF(D2227="","",IFERROR(INDEX(CatGrupo,MATCH(D2227,CatNome,0)),"?"))</f>
        <v/>
      </c>
      <c r="L2227" s="55">
        <f>IF(J2227="Entrada",N(I2227),IF(J2227="Saída",-N(I2227),0))</f>
        <v/>
      </c>
      <c r="M2227" s="54">
        <f>IF(B2227="",0,IF(H2227="Previsto",IF(Visao="Realizado + previsto",1,0),1))</f>
        <v/>
      </c>
      <c r="N2227" s="54">
        <f>IF(OR(B2227="",H2227&lt;&gt;"Previsto"),"",IF(B2227&lt;TODAY(),"Atrasado",IF(B2227&lt;=TODAY()+7,"Vence em 7 dias","A vencer")))</f>
        <v/>
      </c>
    </row>
    <row r="2228">
      <c r="B2228" s="51" t="n"/>
      <c r="C2228" s="52" t="n"/>
      <c r="D2228" s="52" t="n"/>
      <c r="E2228" s="52" t="n"/>
      <c r="F2228" s="52" t="n"/>
      <c r="G2228" s="52" t="n"/>
      <c r="H2228" s="52" t="n"/>
      <c r="I2228" s="53" t="n"/>
      <c r="J2228" s="54">
        <f>IF(D2228="","",IFERROR(INDEX(CatTipo,MATCH(D2228,CatNome,0)),"?"))</f>
        <v/>
      </c>
      <c r="K2228" s="54">
        <f>IF(D2228="","",IFERROR(INDEX(CatGrupo,MATCH(D2228,CatNome,0)),"?"))</f>
        <v/>
      </c>
      <c r="L2228" s="55">
        <f>IF(J2228="Entrada",N(I2228),IF(J2228="Saída",-N(I2228),0))</f>
        <v/>
      </c>
      <c r="M2228" s="54">
        <f>IF(B2228="",0,IF(H2228="Previsto",IF(Visao="Realizado + previsto",1,0),1))</f>
        <v/>
      </c>
      <c r="N2228" s="54">
        <f>IF(OR(B2228="",H2228&lt;&gt;"Previsto"),"",IF(B2228&lt;TODAY(),"Atrasado",IF(B2228&lt;=TODAY()+7,"Vence em 7 dias","A vencer")))</f>
        <v/>
      </c>
    </row>
    <row r="2229">
      <c r="B2229" s="51" t="n"/>
      <c r="C2229" s="52" t="n"/>
      <c r="D2229" s="52" t="n"/>
      <c r="E2229" s="52" t="n"/>
      <c r="F2229" s="52" t="n"/>
      <c r="G2229" s="52" t="n"/>
      <c r="H2229" s="52" t="n"/>
      <c r="I2229" s="53" t="n"/>
      <c r="J2229" s="54">
        <f>IF(D2229="","",IFERROR(INDEX(CatTipo,MATCH(D2229,CatNome,0)),"?"))</f>
        <v/>
      </c>
      <c r="K2229" s="54">
        <f>IF(D2229="","",IFERROR(INDEX(CatGrupo,MATCH(D2229,CatNome,0)),"?"))</f>
        <v/>
      </c>
      <c r="L2229" s="55">
        <f>IF(J2229="Entrada",N(I2229),IF(J2229="Saída",-N(I2229),0))</f>
        <v/>
      </c>
      <c r="M2229" s="54">
        <f>IF(B2229="",0,IF(H2229="Previsto",IF(Visao="Realizado + previsto",1,0),1))</f>
        <v/>
      </c>
      <c r="N2229" s="54">
        <f>IF(OR(B2229="",H2229&lt;&gt;"Previsto"),"",IF(B2229&lt;TODAY(),"Atrasado",IF(B2229&lt;=TODAY()+7,"Vence em 7 dias","A vencer")))</f>
        <v/>
      </c>
    </row>
    <row r="2230">
      <c r="B2230" s="51" t="n"/>
      <c r="C2230" s="52" t="n"/>
      <c r="D2230" s="52" t="n"/>
      <c r="E2230" s="52" t="n"/>
      <c r="F2230" s="52" t="n"/>
      <c r="G2230" s="52" t="n"/>
      <c r="H2230" s="52" t="n"/>
      <c r="I2230" s="53" t="n"/>
      <c r="J2230" s="54">
        <f>IF(D2230="","",IFERROR(INDEX(CatTipo,MATCH(D2230,CatNome,0)),"?"))</f>
        <v/>
      </c>
      <c r="K2230" s="54">
        <f>IF(D2230="","",IFERROR(INDEX(CatGrupo,MATCH(D2230,CatNome,0)),"?"))</f>
        <v/>
      </c>
      <c r="L2230" s="55">
        <f>IF(J2230="Entrada",N(I2230),IF(J2230="Saída",-N(I2230),0))</f>
        <v/>
      </c>
      <c r="M2230" s="54">
        <f>IF(B2230="",0,IF(H2230="Previsto",IF(Visao="Realizado + previsto",1,0),1))</f>
        <v/>
      </c>
      <c r="N2230" s="54">
        <f>IF(OR(B2230="",H2230&lt;&gt;"Previsto"),"",IF(B2230&lt;TODAY(),"Atrasado",IF(B2230&lt;=TODAY()+7,"Vence em 7 dias","A vencer")))</f>
        <v/>
      </c>
    </row>
    <row r="2231">
      <c r="B2231" s="51" t="n"/>
      <c r="C2231" s="52" t="n"/>
      <c r="D2231" s="52" t="n"/>
      <c r="E2231" s="52" t="n"/>
      <c r="F2231" s="52" t="n"/>
      <c r="G2231" s="52" t="n"/>
      <c r="H2231" s="52" t="n"/>
      <c r="I2231" s="53" t="n"/>
      <c r="J2231" s="54">
        <f>IF(D2231="","",IFERROR(INDEX(CatTipo,MATCH(D2231,CatNome,0)),"?"))</f>
        <v/>
      </c>
      <c r="K2231" s="54">
        <f>IF(D2231="","",IFERROR(INDEX(CatGrupo,MATCH(D2231,CatNome,0)),"?"))</f>
        <v/>
      </c>
      <c r="L2231" s="55">
        <f>IF(J2231="Entrada",N(I2231),IF(J2231="Saída",-N(I2231),0))</f>
        <v/>
      </c>
      <c r="M2231" s="54">
        <f>IF(B2231="",0,IF(H2231="Previsto",IF(Visao="Realizado + previsto",1,0),1))</f>
        <v/>
      </c>
      <c r="N2231" s="54">
        <f>IF(OR(B2231="",H2231&lt;&gt;"Previsto"),"",IF(B2231&lt;TODAY(),"Atrasado",IF(B2231&lt;=TODAY()+7,"Vence em 7 dias","A vencer")))</f>
        <v/>
      </c>
    </row>
    <row r="2232">
      <c r="B2232" s="51" t="n"/>
      <c r="C2232" s="52" t="n"/>
      <c r="D2232" s="52" t="n"/>
      <c r="E2232" s="52" t="n"/>
      <c r="F2232" s="52" t="n"/>
      <c r="G2232" s="52" t="n"/>
      <c r="H2232" s="52" t="n"/>
      <c r="I2232" s="53" t="n"/>
      <c r="J2232" s="54">
        <f>IF(D2232="","",IFERROR(INDEX(CatTipo,MATCH(D2232,CatNome,0)),"?"))</f>
        <v/>
      </c>
      <c r="K2232" s="54">
        <f>IF(D2232="","",IFERROR(INDEX(CatGrupo,MATCH(D2232,CatNome,0)),"?"))</f>
        <v/>
      </c>
      <c r="L2232" s="55">
        <f>IF(J2232="Entrada",N(I2232),IF(J2232="Saída",-N(I2232),0))</f>
        <v/>
      </c>
      <c r="M2232" s="54">
        <f>IF(B2232="",0,IF(H2232="Previsto",IF(Visao="Realizado + previsto",1,0),1))</f>
        <v/>
      </c>
      <c r="N2232" s="54">
        <f>IF(OR(B2232="",H2232&lt;&gt;"Previsto"),"",IF(B2232&lt;TODAY(),"Atrasado",IF(B2232&lt;=TODAY()+7,"Vence em 7 dias","A vencer")))</f>
        <v/>
      </c>
    </row>
    <row r="2233">
      <c r="B2233" s="51" t="n"/>
      <c r="C2233" s="52" t="n"/>
      <c r="D2233" s="52" t="n"/>
      <c r="E2233" s="52" t="n"/>
      <c r="F2233" s="52" t="n"/>
      <c r="G2233" s="52" t="n"/>
      <c r="H2233" s="52" t="n"/>
      <c r="I2233" s="53" t="n"/>
      <c r="J2233" s="54">
        <f>IF(D2233="","",IFERROR(INDEX(CatTipo,MATCH(D2233,CatNome,0)),"?"))</f>
        <v/>
      </c>
      <c r="K2233" s="54">
        <f>IF(D2233="","",IFERROR(INDEX(CatGrupo,MATCH(D2233,CatNome,0)),"?"))</f>
        <v/>
      </c>
      <c r="L2233" s="55">
        <f>IF(J2233="Entrada",N(I2233),IF(J2233="Saída",-N(I2233),0))</f>
        <v/>
      </c>
      <c r="M2233" s="54">
        <f>IF(B2233="",0,IF(H2233="Previsto",IF(Visao="Realizado + previsto",1,0),1))</f>
        <v/>
      </c>
      <c r="N2233" s="54">
        <f>IF(OR(B2233="",H2233&lt;&gt;"Previsto"),"",IF(B2233&lt;TODAY(),"Atrasado",IF(B2233&lt;=TODAY()+7,"Vence em 7 dias","A vencer")))</f>
        <v/>
      </c>
    </row>
    <row r="2234">
      <c r="B2234" s="51" t="n"/>
      <c r="C2234" s="52" t="n"/>
      <c r="D2234" s="52" t="n"/>
      <c r="E2234" s="52" t="n"/>
      <c r="F2234" s="52" t="n"/>
      <c r="G2234" s="52" t="n"/>
      <c r="H2234" s="52" t="n"/>
      <c r="I2234" s="53" t="n"/>
      <c r="J2234" s="54">
        <f>IF(D2234="","",IFERROR(INDEX(CatTipo,MATCH(D2234,CatNome,0)),"?"))</f>
        <v/>
      </c>
      <c r="K2234" s="54">
        <f>IF(D2234="","",IFERROR(INDEX(CatGrupo,MATCH(D2234,CatNome,0)),"?"))</f>
        <v/>
      </c>
      <c r="L2234" s="55">
        <f>IF(J2234="Entrada",N(I2234),IF(J2234="Saída",-N(I2234),0))</f>
        <v/>
      </c>
      <c r="M2234" s="54">
        <f>IF(B2234="",0,IF(H2234="Previsto",IF(Visao="Realizado + previsto",1,0),1))</f>
        <v/>
      </c>
      <c r="N2234" s="54">
        <f>IF(OR(B2234="",H2234&lt;&gt;"Previsto"),"",IF(B2234&lt;TODAY(),"Atrasado",IF(B2234&lt;=TODAY()+7,"Vence em 7 dias","A vencer")))</f>
        <v/>
      </c>
    </row>
    <row r="2235">
      <c r="B2235" s="51" t="n"/>
      <c r="C2235" s="52" t="n"/>
      <c r="D2235" s="52" t="n"/>
      <c r="E2235" s="52" t="n"/>
      <c r="F2235" s="52" t="n"/>
      <c r="G2235" s="52" t="n"/>
      <c r="H2235" s="52" t="n"/>
      <c r="I2235" s="53" t="n"/>
      <c r="J2235" s="54">
        <f>IF(D2235="","",IFERROR(INDEX(CatTipo,MATCH(D2235,CatNome,0)),"?"))</f>
        <v/>
      </c>
      <c r="K2235" s="54">
        <f>IF(D2235="","",IFERROR(INDEX(CatGrupo,MATCH(D2235,CatNome,0)),"?"))</f>
        <v/>
      </c>
      <c r="L2235" s="55">
        <f>IF(J2235="Entrada",N(I2235),IF(J2235="Saída",-N(I2235),0))</f>
        <v/>
      </c>
      <c r="M2235" s="54">
        <f>IF(B2235="",0,IF(H2235="Previsto",IF(Visao="Realizado + previsto",1,0),1))</f>
        <v/>
      </c>
      <c r="N2235" s="54">
        <f>IF(OR(B2235="",H2235&lt;&gt;"Previsto"),"",IF(B2235&lt;TODAY(),"Atrasado",IF(B2235&lt;=TODAY()+7,"Vence em 7 dias","A vencer")))</f>
        <v/>
      </c>
    </row>
    <row r="2236">
      <c r="B2236" s="51" t="n"/>
      <c r="C2236" s="52" t="n"/>
      <c r="D2236" s="52" t="n"/>
      <c r="E2236" s="52" t="n"/>
      <c r="F2236" s="52" t="n"/>
      <c r="G2236" s="52" t="n"/>
      <c r="H2236" s="52" t="n"/>
      <c r="I2236" s="53" t="n"/>
      <c r="J2236" s="54">
        <f>IF(D2236="","",IFERROR(INDEX(CatTipo,MATCH(D2236,CatNome,0)),"?"))</f>
        <v/>
      </c>
      <c r="K2236" s="54">
        <f>IF(D2236="","",IFERROR(INDEX(CatGrupo,MATCH(D2236,CatNome,0)),"?"))</f>
        <v/>
      </c>
      <c r="L2236" s="55">
        <f>IF(J2236="Entrada",N(I2236),IF(J2236="Saída",-N(I2236),0))</f>
        <v/>
      </c>
      <c r="M2236" s="54">
        <f>IF(B2236="",0,IF(H2236="Previsto",IF(Visao="Realizado + previsto",1,0),1))</f>
        <v/>
      </c>
      <c r="N2236" s="54">
        <f>IF(OR(B2236="",H2236&lt;&gt;"Previsto"),"",IF(B2236&lt;TODAY(),"Atrasado",IF(B2236&lt;=TODAY()+7,"Vence em 7 dias","A vencer")))</f>
        <v/>
      </c>
    </row>
    <row r="2237">
      <c r="B2237" s="51" t="n"/>
      <c r="C2237" s="52" t="n"/>
      <c r="D2237" s="52" t="n"/>
      <c r="E2237" s="52" t="n"/>
      <c r="F2237" s="52" t="n"/>
      <c r="G2237" s="52" t="n"/>
      <c r="H2237" s="52" t="n"/>
      <c r="I2237" s="53" t="n"/>
      <c r="J2237" s="54">
        <f>IF(D2237="","",IFERROR(INDEX(CatTipo,MATCH(D2237,CatNome,0)),"?"))</f>
        <v/>
      </c>
      <c r="K2237" s="54">
        <f>IF(D2237="","",IFERROR(INDEX(CatGrupo,MATCH(D2237,CatNome,0)),"?"))</f>
        <v/>
      </c>
      <c r="L2237" s="55">
        <f>IF(J2237="Entrada",N(I2237),IF(J2237="Saída",-N(I2237),0))</f>
        <v/>
      </c>
      <c r="M2237" s="54">
        <f>IF(B2237="",0,IF(H2237="Previsto",IF(Visao="Realizado + previsto",1,0),1))</f>
        <v/>
      </c>
      <c r="N2237" s="54">
        <f>IF(OR(B2237="",H2237&lt;&gt;"Previsto"),"",IF(B2237&lt;TODAY(),"Atrasado",IF(B2237&lt;=TODAY()+7,"Vence em 7 dias","A vencer")))</f>
        <v/>
      </c>
    </row>
    <row r="2238">
      <c r="B2238" s="51" t="n"/>
      <c r="C2238" s="52" t="n"/>
      <c r="D2238" s="52" t="n"/>
      <c r="E2238" s="52" t="n"/>
      <c r="F2238" s="52" t="n"/>
      <c r="G2238" s="52" t="n"/>
      <c r="H2238" s="52" t="n"/>
      <c r="I2238" s="53" t="n"/>
      <c r="J2238" s="54">
        <f>IF(D2238="","",IFERROR(INDEX(CatTipo,MATCH(D2238,CatNome,0)),"?"))</f>
        <v/>
      </c>
      <c r="K2238" s="54">
        <f>IF(D2238="","",IFERROR(INDEX(CatGrupo,MATCH(D2238,CatNome,0)),"?"))</f>
        <v/>
      </c>
      <c r="L2238" s="55">
        <f>IF(J2238="Entrada",N(I2238),IF(J2238="Saída",-N(I2238),0))</f>
        <v/>
      </c>
      <c r="M2238" s="54">
        <f>IF(B2238="",0,IF(H2238="Previsto",IF(Visao="Realizado + previsto",1,0),1))</f>
        <v/>
      </c>
      <c r="N2238" s="54">
        <f>IF(OR(B2238="",H2238&lt;&gt;"Previsto"),"",IF(B2238&lt;TODAY(),"Atrasado",IF(B2238&lt;=TODAY()+7,"Vence em 7 dias","A vencer")))</f>
        <v/>
      </c>
    </row>
    <row r="2239">
      <c r="B2239" s="51" t="n"/>
      <c r="C2239" s="52" t="n"/>
      <c r="D2239" s="52" t="n"/>
      <c r="E2239" s="52" t="n"/>
      <c r="F2239" s="52" t="n"/>
      <c r="G2239" s="52" t="n"/>
      <c r="H2239" s="52" t="n"/>
      <c r="I2239" s="53" t="n"/>
      <c r="J2239" s="54">
        <f>IF(D2239="","",IFERROR(INDEX(CatTipo,MATCH(D2239,CatNome,0)),"?"))</f>
        <v/>
      </c>
      <c r="K2239" s="54">
        <f>IF(D2239="","",IFERROR(INDEX(CatGrupo,MATCH(D2239,CatNome,0)),"?"))</f>
        <v/>
      </c>
      <c r="L2239" s="55">
        <f>IF(J2239="Entrada",N(I2239),IF(J2239="Saída",-N(I2239),0))</f>
        <v/>
      </c>
      <c r="M2239" s="54">
        <f>IF(B2239="",0,IF(H2239="Previsto",IF(Visao="Realizado + previsto",1,0),1))</f>
        <v/>
      </c>
      <c r="N2239" s="54">
        <f>IF(OR(B2239="",H2239&lt;&gt;"Previsto"),"",IF(B2239&lt;TODAY(),"Atrasado",IF(B2239&lt;=TODAY()+7,"Vence em 7 dias","A vencer")))</f>
        <v/>
      </c>
    </row>
    <row r="2240">
      <c r="B2240" s="51" t="n"/>
      <c r="C2240" s="52" t="n"/>
      <c r="D2240" s="52" t="n"/>
      <c r="E2240" s="52" t="n"/>
      <c r="F2240" s="52" t="n"/>
      <c r="G2240" s="52" t="n"/>
      <c r="H2240" s="52" t="n"/>
      <c r="I2240" s="53" t="n"/>
      <c r="J2240" s="54">
        <f>IF(D2240="","",IFERROR(INDEX(CatTipo,MATCH(D2240,CatNome,0)),"?"))</f>
        <v/>
      </c>
      <c r="K2240" s="54">
        <f>IF(D2240="","",IFERROR(INDEX(CatGrupo,MATCH(D2240,CatNome,0)),"?"))</f>
        <v/>
      </c>
      <c r="L2240" s="55">
        <f>IF(J2240="Entrada",N(I2240),IF(J2240="Saída",-N(I2240),0))</f>
        <v/>
      </c>
      <c r="M2240" s="54">
        <f>IF(B2240="",0,IF(H2240="Previsto",IF(Visao="Realizado + previsto",1,0),1))</f>
        <v/>
      </c>
      <c r="N2240" s="54">
        <f>IF(OR(B2240="",H2240&lt;&gt;"Previsto"),"",IF(B2240&lt;TODAY(),"Atrasado",IF(B2240&lt;=TODAY()+7,"Vence em 7 dias","A vencer")))</f>
        <v/>
      </c>
    </row>
    <row r="2241">
      <c r="B2241" s="51" t="n"/>
      <c r="C2241" s="52" t="n"/>
      <c r="D2241" s="52" t="n"/>
      <c r="E2241" s="52" t="n"/>
      <c r="F2241" s="52" t="n"/>
      <c r="G2241" s="52" t="n"/>
      <c r="H2241" s="52" t="n"/>
      <c r="I2241" s="53" t="n"/>
      <c r="J2241" s="54">
        <f>IF(D2241="","",IFERROR(INDEX(CatTipo,MATCH(D2241,CatNome,0)),"?"))</f>
        <v/>
      </c>
      <c r="K2241" s="54">
        <f>IF(D2241="","",IFERROR(INDEX(CatGrupo,MATCH(D2241,CatNome,0)),"?"))</f>
        <v/>
      </c>
      <c r="L2241" s="55">
        <f>IF(J2241="Entrada",N(I2241),IF(J2241="Saída",-N(I2241),0))</f>
        <v/>
      </c>
      <c r="M2241" s="54">
        <f>IF(B2241="",0,IF(H2241="Previsto",IF(Visao="Realizado + previsto",1,0),1))</f>
        <v/>
      </c>
      <c r="N2241" s="54">
        <f>IF(OR(B2241="",H2241&lt;&gt;"Previsto"),"",IF(B2241&lt;TODAY(),"Atrasado",IF(B2241&lt;=TODAY()+7,"Vence em 7 dias","A vencer")))</f>
        <v/>
      </c>
    </row>
    <row r="2242">
      <c r="B2242" s="51" t="n"/>
      <c r="C2242" s="52" t="n"/>
      <c r="D2242" s="52" t="n"/>
      <c r="E2242" s="52" t="n"/>
      <c r="F2242" s="52" t="n"/>
      <c r="G2242" s="52" t="n"/>
      <c r="H2242" s="52" t="n"/>
      <c r="I2242" s="53" t="n"/>
      <c r="J2242" s="54">
        <f>IF(D2242="","",IFERROR(INDEX(CatTipo,MATCH(D2242,CatNome,0)),"?"))</f>
        <v/>
      </c>
      <c r="K2242" s="54">
        <f>IF(D2242="","",IFERROR(INDEX(CatGrupo,MATCH(D2242,CatNome,0)),"?"))</f>
        <v/>
      </c>
      <c r="L2242" s="55">
        <f>IF(J2242="Entrada",N(I2242),IF(J2242="Saída",-N(I2242),0))</f>
        <v/>
      </c>
      <c r="M2242" s="54">
        <f>IF(B2242="",0,IF(H2242="Previsto",IF(Visao="Realizado + previsto",1,0),1))</f>
        <v/>
      </c>
      <c r="N2242" s="54">
        <f>IF(OR(B2242="",H2242&lt;&gt;"Previsto"),"",IF(B2242&lt;TODAY(),"Atrasado",IF(B2242&lt;=TODAY()+7,"Vence em 7 dias","A vencer")))</f>
        <v/>
      </c>
    </row>
    <row r="2243">
      <c r="B2243" s="51" t="n"/>
      <c r="C2243" s="52" t="n"/>
      <c r="D2243" s="52" t="n"/>
      <c r="E2243" s="52" t="n"/>
      <c r="F2243" s="52" t="n"/>
      <c r="G2243" s="52" t="n"/>
      <c r="H2243" s="52" t="n"/>
      <c r="I2243" s="53" t="n"/>
      <c r="J2243" s="54">
        <f>IF(D2243="","",IFERROR(INDEX(CatTipo,MATCH(D2243,CatNome,0)),"?"))</f>
        <v/>
      </c>
      <c r="K2243" s="54">
        <f>IF(D2243="","",IFERROR(INDEX(CatGrupo,MATCH(D2243,CatNome,0)),"?"))</f>
        <v/>
      </c>
      <c r="L2243" s="55">
        <f>IF(J2243="Entrada",N(I2243),IF(J2243="Saída",-N(I2243),0))</f>
        <v/>
      </c>
      <c r="M2243" s="54">
        <f>IF(B2243="",0,IF(H2243="Previsto",IF(Visao="Realizado + previsto",1,0),1))</f>
        <v/>
      </c>
      <c r="N2243" s="54">
        <f>IF(OR(B2243="",H2243&lt;&gt;"Previsto"),"",IF(B2243&lt;TODAY(),"Atrasado",IF(B2243&lt;=TODAY()+7,"Vence em 7 dias","A vencer")))</f>
        <v/>
      </c>
    </row>
    <row r="2244">
      <c r="B2244" s="51" t="n"/>
      <c r="C2244" s="52" t="n"/>
      <c r="D2244" s="52" t="n"/>
      <c r="E2244" s="52" t="n"/>
      <c r="F2244" s="52" t="n"/>
      <c r="G2244" s="52" t="n"/>
      <c r="H2244" s="52" t="n"/>
      <c r="I2244" s="53" t="n"/>
      <c r="J2244" s="54">
        <f>IF(D2244="","",IFERROR(INDEX(CatTipo,MATCH(D2244,CatNome,0)),"?"))</f>
        <v/>
      </c>
      <c r="K2244" s="54">
        <f>IF(D2244="","",IFERROR(INDEX(CatGrupo,MATCH(D2244,CatNome,0)),"?"))</f>
        <v/>
      </c>
      <c r="L2244" s="55">
        <f>IF(J2244="Entrada",N(I2244),IF(J2244="Saída",-N(I2244),0))</f>
        <v/>
      </c>
      <c r="M2244" s="54">
        <f>IF(B2244="",0,IF(H2244="Previsto",IF(Visao="Realizado + previsto",1,0),1))</f>
        <v/>
      </c>
      <c r="N2244" s="54">
        <f>IF(OR(B2244="",H2244&lt;&gt;"Previsto"),"",IF(B2244&lt;TODAY(),"Atrasado",IF(B2244&lt;=TODAY()+7,"Vence em 7 dias","A vencer")))</f>
        <v/>
      </c>
    </row>
    <row r="2245">
      <c r="B2245" s="51" t="n"/>
      <c r="C2245" s="52" t="n"/>
      <c r="D2245" s="52" t="n"/>
      <c r="E2245" s="52" t="n"/>
      <c r="F2245" s="52" t="n"/>
      <c r="G2245" s="52" t="n"/>
      <c r="H2245" s="52" t="n"/>
      <c r="I2245" s="53" t="n"/>
      <c r="J2245" s="54">
        <f>IF(D2245="","",IFERROR(INDEX(CatTipo,MATCH(D2245,CatNome,0)),"?"))</f>
        <v/>
      </c>
      <c r="K2245" s="54">
        <f>IF(D2245="","",IFERROR(INDEX(CatGrupo,MATCH(D2245,CatNome,0)),"?"))</f>
        <v/>
      </c>
      <c r="L2245" s="55">
        <f>IF(J2245="Entrada",N(I2245),IF(J2245="Saída",-N(I2245),0))</f>
        <v/>
      </c>
      <c r="M2245" s="54">
        <f>IF(B2245="",0,IF(H2245="Previsto",IF(Visao="Realizado + previsto",1,0),1))</f>
        <v/>
      </c>
      <c r="N2245" s="54">
        <f>IF(OR(B2245="",H2245&lt;&gt;"Previsto"),"",IF(B2245&lt;TODAY(),"Atrasado",IF(B2245&lt;=TODAY()+7,"Vence em 7 dias","A vencer")))</f>
        <v/>
      </c>
    </row>
    <row r="2246">
      <c r="B2246" s="51" t="n"/>
      <c r="C2246" s="52" t="n"/>
      <c r="D2246" s="52" t="n"/>
      <c r="E2246" s="52" t="n"/>
      <c r="F2246" s="52" t="n"/>
      <c r="G2246" s="52" t="n"/>
      <c r="H2246" s="52" t="n"/>
      <c r="I2246" s="53" t="n"/>
      <c r="J2246" s="54">
        <f>IF(D2246="","",IFERROR(INDEX(CatTipo,MATCH(D2246,CatNome,0)),"?"))</f>
        <v/>
      </c>
      <c r="K2246" s="54">
        <f>IF(D2246="","",IFERROR(INDEX(CatGrupo,MATCH(D2246,CatNome,0)),"?"))</f>
        <v/>
      </c>
      <c r="L2246" s="55">
        <f>IF(J2246="Entrada",N(I2246),IF(J2246="Saída",-N(I2246),0))</f>
        <v/>
      </c>
      <c r="M2246" s="54">
        <f>IF(B2246="",0,IF(H2246="Previsto",IF(Visao="Realizado + previsto",1,0),1))</f>
        <v/>
      </c>
      <c r="N2246" s="54">
        <f>IF(OR(B2246="",H2246&lt;&gt;"Previsto"),"",IF(B2246&lt;TODAY(),"Atrasado",IF(B2246&lt;=TODAY()+7,"Vence em 7 dias","A vencer")))</f>
        <v/>
      </c>
    </row>
    <row r="2247">
      <c r="B2247" s="51" t="n"/>
      <c r="C2247" s="52" t="n"/>
      <c r="D2247" s="52" t="n"/>
      <c r="E2247" s="52" t="n"/>
      <c r="F2247" s="52" t="n"/>
      <c r="G2247" s="52" t="n"/>
      <c r="H2247" s="52" t="n"/>
      <c r="I2247" s="53" t="n"/>
      <c r="J2247" s="54">
        <f>IF(D2247="","",IFERROR(INDEX(CatTipo,MATCH(D2247,CatNome,0)),"?"))</f>
        <v/>
      </c>
      <c r="K2247" s="54">
        <f>IF(D2247="","",IFERROR(INDEX(CatGrupo,MATCH(D2247,CatNome,0)),"?"))</f>
        <v/>
      </c>
      <c r="L2247" s="55">
        <f>IF(J2247="Entrada",N(I2247),IF(J2247="Saída",-N(I2247),0))</f>
        <v/>
      </c>
      <c r="M2247" s="54">
        <f>IF(B2247="",0,IF(H2247="Previsto",IF(Visao="Realizado + previsto",1,0),1))</f>
        <v/>
      </c>
      <c r="N2247" s="54">
        <f>IF(OR(B2247="",H2247&lt;&gt;"Previsto"),"",IF(B2247&lt;TODAY(),"Atrasado",IF(B2247&lt;=TODAY()+7,"Vence em 7 dias","A vencer")))</f>
        <v/>
      </c>
    </row>
    <row r="2248">
      <c r="B2248" s="51" t="n"/>
      <c r="C2248" s="52" t="n"/>
      <c r="D2248" s="52" t="n"/>
      <c r="E2248" s="52" t="n"/>
      <c r="F2248" s="52" t="n"/>
      <c r="G2248" s="52" t="n"/>
      <c r="H2248" s="52" t="n"/>
      <c r="I2248" s="53" t="n"/>
      <c r="J2248" s="54">
        <f>IF(D2248="","",IFERROR(INDEX(CatTipo,MATCH(D2248,CatNome,0)),"?"))</f>
        <v/>
      </c>
      <c r="K2248" s="54">
        <f>IF(D2248="","",IFERROR(INDEX(CatGrupo,MATCH(D2248,CatNome,0)),"?"))</f>
        <v/>
      </c>
      <c r="L2248" s="55">
        <f>IF(J2248="Entrada",N(I2248),IF(J2248="Saída",-N(I2248),0))</f>
        <v/>
      </c>
      <c r="M2248" s="54">
        <f>IF(B2248="",0,IF(H2248="Previsto",IF(Visao="Realizado + previsto",1,0),1))</f>
        <v/>
      </c>
      <c r="N2248" s="54">
        <f>IF(OR(B2248="",H2248&lt;&gt;"Previsto"),"",IF(B2248&lt;TODAY(),"Atrasado",IF(B2248&lt;=TODAY()+7,"Vence em 7 dias","A vencer")))</f>
        <v/>
      </c>
    </row>
    <row r="2249">
      <c r="B2249" s="51" t="n"/>
      <c r="C2249" s="52" t="n"/>
      <c r="D2249" s="52" t="n"/>
      <c r="E2249" s="52" t="n"/>
      <c r="F2249" s="52" t="n"/>
      <c r="G2249" s="52" t="n"/>
      <c r="H2249" s="52" t="n"/>
      <c r="I2249" s="53" t="n"/>
      <c r="J2249" s="54">
        <f>IF(D2249="","",IFERROR(INDEX(CatTipo,MATCH(D2249,CatNome,0)),"?"))</f>
        <v/>
      </c>
      <c r="K2249" s="54">
        <f>IF(D2249="","",IFERROR(INDEX(CatGrupo,MATCH(D2249,CatNome,0)),"?"))</f>
        <v/>
      </c>
      <c r="L2249" s="55">
        <f>IF(J2249="Entrada",N(I2249),IF(J2249="Saída",-N(I2249),0))</f>
        <v/>
      </c>
      <c r="M2249" s="54">
        <f>IF(B2249="",0,IF(H2249="Previsto",IF(Visao="Realizado + previsto",1,0),1))</f>
        <v/>
      </c>
      <c r="N2249" s="54">
        <f>IF(OR(B2249="",H2249&lt;&gt;"Previsto"),"",IF(B2249&lt;TODAY(),"Atrasado",IF(B2249&lt;=TODAY()+7,"Vence em 7 dias","A vencer")))</f>
        <v/>
      </c>
    </row>
    <row r="2250">
      <c r="B2250" s="51" t="n"/>
      <c r="C2250" s="52" t="n"/>
      <c r="D2250" s="52" t="n"/>
      <c r="E2250" s="52" t="n"/>
      <c r="F2250" s="52" t="n"/>
      <c r="G2250" s="52" t="n"/>
      <c r="H2250" s="52" t="n"/>
      <c r="I2250" s="53" t="n"/>
      <c r="J2250" s="54">
        <f>IF(D2250="","",IFERROR(INDEX(CatTipo,MATCH(D2250,CatNome,0)),"?"))</f>
        <v/>
      </c>
      <c r="K2250" s="54">
        <f>IF(D2250="","",IFERROR(INDEX(CatGrupo,MATCH(D2250,CatNome,0)),"?"))</f>
        <v/>
      </c>
      <c r="L2250" s="55">
        <f>IF(J2250="Entrada",N(I2250),IF(J2250="Saída",-N(I2250),0))</f>
        <v/>
      </c>
      <c r="M2250" s="54">
        <f>IF(B2250="",0,IF(H2250="Previsto",IF(Visao="Realizado + previsto",1,0),1))</f>
        <v/>
      </c>
      <c r="N2250" s="54">
        <f>IF(OR(B2250="",H2250&lt;&gt;"Previsto"),"",IF(B2250&lt;TODAY(),"Atrasado",IF(B2250&lt;=TODAY()+7,"Vence em 7 dias","A vencer")))</f>
        <v/>
      </c>
    </row>
    <row r="2251">
      <c r="B2251" s="51" t="n"/>
      <c r="C2251" s="52" t="n"/>
      <c r="D2251" s="52" t="n"/>
      <c r="E2251" s="52" t="n"/>
      <c r="F2251" s="52" t="n"/>
      <c r="G2251" s="52" t="n"/>
      <c r="H2251" s="52" t="n"/>
      <c r="I2251" s="53" t="n"/>
      <c r="J2251" s="54">
        <f>IF(D2251="","",IFERROR(INDEX(CatTipo,MATCH(D2251,CatNome,0)),"?"))</f>
        <v/>
      </c>
      <c r="K2251" s="54">
        <f>IF(D2251="","",IFERROR(INDEX(CatGrupo,MATCH(D2251,CatNome,0)),"?"))</f>
        <v/>
      </c>
      <c r="L2251" s="55">
        <f>IF(J2251="Entrada",N(I2251),IF(J2251="Saída",-N(I2251),0))</f>
        <v/>
      </c>
      <c r="M2251" s="54">
        <f>IF(B2251="",0,IF(H2251="Previsto",IF(Visao="Realizado + previsto",1,0),1))</f>
        <v/>
      </c>
      <c r="N2251" s="54">
        <f>IF(OR(B2251="",H2251&lt;&gt;"Previsto"),"",IF(B2251&lt;TODAY(),"Atrasado",IF(B2251&lt;=TODAY()+7,"Vence em 7 dias","A vencer")))</f>
        <v/>
      </c>
    </row>
    <row r="2252">
      <c r="B2252" s="51" t="n"/>
      <c r="C2252" s="52" t="n"/>
      <c r="D2252" s="52" t="n"/>
      <c r="E2252" s="52" t="n"/>
      <c r="F2252" s="52" t="n"/>
      <c r="G2252" s="52" t="n"/>
      <c r="H2252" s="52" t="n"/>
      <c r="I2252" s="53" t="n"/>
      <c r="J2252" s="54">
        <f>IF(D2252="","",IFERROR(INDEX(CatTipo,MATCH(D2252,CatNome,0)),"?"))</f>
        <v/>
      </c>
      <c r="K2252" s="54">
        <f>IF(D2252="","",IFERROR(INDEX(CatGrupo,MATCH(D2252,CatNome,0)),"?"))</f>
        <v/>
      </c>
      <c r="L2252" s="55">
        <f>IF(J2252="Entrada",N(I2252),IF(J2252="Saída",-N(I2252),0))</f>
        <v/>
      </c>
      <c r="M2252" s="54">
        <f>IF(B2252="",0,IF(H2252="Previsto",IF(Visao="Realizado + previsto",1,0),1))</f>
        <v/>
      </c>
      <c r="N2252" s="54">
        <f>IF(OR(B2252="",H2252&lt;&gt;"Previsto"),"",IF(B2252&lt;TODAY(),"Atrasado",IF(B2252&lt;=TODAY()+7,"Vence em 7 dias","A vencer")))</f>
        <v/>
      </c>
    </row>
    <row r="2253">
      <c r="B2253" s="51" t="n"/>
      <c r="C2253" s="52" t="n"/>
      <c r="D2253" s="52" t="n"/>
      <c r="E2253" s="52" t="n"/>
      <c r="F2253" s="52" t="n"/>
      <c r="G2253" s="52" t="n"/>
      <c r="H2253" s="52" t="n"/>
      <c r="I2253" s="53" t="n"/>
      <c r="J2253" s="54">
        <f>IF(D2253="","",IFERROR(INDEX(CatTipo,MATCH(D2253,CatNome,0)),"?"))</f>
        <v/>
      </c>
      <c r="K2253" s="54">
        <f>IF(D2253="","",IFERROR(INDEX(CatGrupo,MATCH(D2253,CatNome,0)),"?"))</f>
        <v/>
      </c>
      <c r="L2253" s="55">
        <f>IF(J2253="Entrada",N(I2253),IF(J2253="Saída",-N(I2253),0))</f>
        <v/>
      </c>
      <c r="M2253" s="54">
        <f>IF(B2253="",0,IF(H2253="Previsto",IF(Visao="Realizado + previsto",1,0),1))</f>
        <v/>
      </c>
      <c r="N2253" s="54">
        <f>IF(OR(B2253="",H2253&lt;&gt;"Previsto"),"",IF(B2253&lt;TODAY(),"Atrasado",IF(B2253&lt;=TODAY()+7,"Vence em 7 dias","A vencer")))</f>
        <v/>
      </c>
    </row>
    <row r="2254">
      <c r="B2254" s="51" t="n"/>
      <c r="C2254" s="52" t="n"/>
      <c r="D2254" s="52" t="n"/>
      <c r="E2254" s="52" t="n"/>
      <c r="F2254" s="52" t="n"/>
      <c r="G2254" s="52" t="n"/>
      <c r="H2254" s="52" t="n"/>
      <c r="I2254" s="53" t="n"/>
      <c r="J2254" s="54">
        <f>IF(D2254="","",IFERROR(INDEX(CatTipo,MATCH(D2254,CatNome,0)),"?"))</f>
        <v/>
      </c>
      <c r="K2254" s="54">
        <f>IF(D2254="","",IFERROR(INDEX(CatGrupo,MATCH(D2254,CatNome,0)),"?"))</f>
        <v/>
      </c>
      <c r="L2254" s="55">
        <f>IF(J2254="Entrada",N(I2254),IF(J2254="Saída",-N(I2254),0))</f>
        <v/>
      </c>
      <c r="M2254" s="54">
        <f>IF(B2254="",0,IF(H2254="Previsto",IF(Visao="Realizado + previsto",1,0),1))</f>
        <v/>
      </c>
      <c r="N2254" s="54">
        <f>IF(OR(B2254="",H2254&lt;&gt;"Previsto"),"",IF(B2254&lt;TODAY(),"Atrasado",IF(B2254&lt;=TODAY()+7,"Vence em 7 dias","A vencer")))</f>
        <v/>
      </c>
    </row>
    <row r="2255">
      <c r="B2255" s="51" t="n"/>
      <c r="C2255" s="52" t="n"/>
      <c r="D2255" s="52" t="n"/>
      <c r="E2255" s="52" t="n"/>
      <c r="F2255" s="52" t="n"/>
      <c r="G2255" s="52" t="n"/>
      <c r="H2255" s="52" t="n"/>
      <c r="I2255" s="53" t="n"/>
      <c r="J2255" s="54">
        <f>IF(D2255="","",IFERROR(INDEX(CatTipo,MATCH(D2255,CatNome,0)),"?"))</f>
        <v/>
      </c>
      <c r="K2255" s="54">
        <f>IF(D2255="","",IFERROR(INDEX(CatGrupo,MATCH(D2255,CatNome,0)),"?"))</f>
        <v/>
      </c>
      <c r="L2255" s="55">
        <f>IF(J2255="Entrada",N(I2255),IF(J2255="Saída",-N(I2255),0))</f>
        <v/>
      </c>
      <c r="M2255" s="54">
        <f>IF(B2255="",0,IF(H2255="Previsto",IF(Visao="Realizado + previsto",1,0),1))</f>
        <v/>
      </c>
      <c r="N2255" s="54">
        <f>IF(OR(B2255="",H2255&lt;&gt;"Previsto"),"",IF(B2255&lt;TODAY(),"Atrasado",IF(B2255&lt;=TODAY()+7,"Vence em 7 dias","A vencer")))</f>
        <v/>
      </c>
    </row>
    <row r="2256">
      <c r="B2256" s="51" t="n"/>
      <c r="C2256" s="52" t="n"/>
      <c r="D2256" s="52" t="n"/>
      <c r="E2256" s="52" t="n"/>
      <c r="F2256" s="52" t="n"/>
      <c r="G2256" s="52" t="n"/>
      <c r="H2256" s="52" t="n"/>
      <c r="I2256" s="53" t="n"/>
      <c r="J2256" s="54">
        <f>IF(D2256="","",IFERROR(INDEX(CatTipo,MATCH(D2256,CatNome,0)),"?"))</f>
        <v/>
      </c>
      <c r="K2256" s="54">
        <f>IF(D2256="","",IFERROR(INDEX(CatGrupo,MATCH(D2256,CatNome,0)),"?"))</f>
        <v/>
      </c>
      <c r="L2256" s="55">
        <f>IF(J2256="Entrada",N(I2256),IF(J2256="Saída",-N(I2256),0))</f>
        <v/>
      </c>
      <c r="M2256" s="54">
        <f>IF(B2256="",0,IF(H2256="Previsto",IF(Visao="Realizado + previsto",1,0),1))</f>
        <v/>
      </c>
      <c r="N2256" s="54">
        <f>IF(OR(B2256="",H2256&lt;&gt;"Previsto"),"",IF(B2256&lt;TODAY(),"Atrasado",IF(B2256&lt;=TODAY()+7,"Vence em 7 dias","A vencer")))</f>
        <v/>
      </c>
    </row>
    <row r="2257">
      <c r="B2257" s="51" t="n"/>
      <c r="C2257" s="52" t="n"/>
      <c r="D2257" s="52" t="n"/>
      <c r="E2257" s="52" t="n"/>
      <c r="F2257" s="52" t="n"/>
      <c r="G2257" s="52" t="n"/>
      <c r="H2257" s="52" t="n"/>
      <c r="I2257" s="53" t="n"/>
      <c r="J2257" s="54">
        <f>IF(D2257="","",IFERROR(INDEX(CatTipo,MATCH(D2257,CatNome,0)),"?"))</f>
        <v/>
      </c>
      <c r="K2257" s="54">
        <f>IF(D2257="","",IFERROR(INDEX(CatGrupo,MATCH(D2257,CatNome,0)),"?"))</f>
        <v/>
      </c>
      <c r="L2257" s="55">
        <f>IF(J2257="Entrada",N(I2257),IF(J2257="Saída",-N(I2257),0))</f>
        <v/>
      </c>
      <c r="M2257" s="54">
        <f>IF(B2257="",0,IF(H2257="Previsto",IF(Visao="Realizado + previsto",1,0),1))</f>
        <v/>
      </c>
      <c r="N2257" s="54">
        <f>IF(OR(B2257="",H2257&lt;&gt;"Previsto"),"",IF(B2257&lt;TODAY(),"Atrasado",IF(B2257&lt;=TODAY()+7,"Vence em 7 dias","A vencer")))</f>
        <v/>
      </c>
    </row>
    <row r="2258">
      <c r="B2258" s="51" t="n"/>
      <c r="C2258" s="52" t="n"/>
      <c r="D2258" s="52" t="n"/>
      <c r="E2258" s="52" t="n"/>
      <c r="F2258" s="52" t="n"/>
      <c r="G2258" s="52" t="n"/>
      <c r="H2258" s="52" t="n"/>
      <c r="I2258" s="53" t="n"/>
      <c r="J2258" s="54">
        <f>IF(D2258="","",IFERROR(INDEX(CatTipo,MATCH(D2258,CatNome,0)),"?"))</f>
        <v/>
      </c>
      <c r="K2258" s="54">
        <f>IF(D2258="","",IFERROR(INDEX(CatGrupo,MATCH(D2258,CatNome,0)),"?"))</f>
        <v/>
      </c>
      <c r="L2258" s="55">
        <f>IF(J2258="Entrada",N(I2258),IF(J2258="Saída",-N(I2258),0))</f>
        <v/>
      </c>
      <c r="M2258" s="54">
        <f>IF(B2258="",0,IF(H2258="Previsto",IF(Visao="Realizado + previsto",1,0),1))</f>
        <v/>
      </c>
      <c r="N2258" s="54">
        <f>IF(OR(B2258="",H2258&lt;&gt;"Previsto"),"",IF(B2258&lt;TODAY(),"Atrasado",IF(B2258&lt;=TODAY()+7,"Vence em 7 dias","A vencer")))</f>
        <v/>
      </c>
    </row>
    <row r="2259">
      <c r="B2259" s="51" t="n"/>
      <c r="C2259" s="52" t="n"/>
      <c r="D2259" s="52" t="n"/>
      <c r="E2259" s="52" t="n"/>
      <c r="F2259" s="52" t="n"/>
      <c r="G2259" s="52" t="n"/>
      <c r="H2259" s="52" t="n"/>
      <c r="I2259" s="53" t="n"/>
      <c r="J2259" s="54">
        <f>IF(D2259="","",IFERROR(INDEX(CatTipo,MATCH(D2259,CatNome,0)),"?"))</f>
        <v/>
      </c>
      <c r="K2259" s="54">
        <f>IF(D2259="","",IFERROR(INDEX(CatGrupo,MATCH(D2259,CatNome,0)),"?"))</f>
        <v/>
      </c>
      <c r="L2259" s="55">
        <f>IF(J2259="Entrada",N(I2259),IF(J2259="Saída",-N(I2259),0))</f>
        <v/>
      </c>
      <c r="M2259" s="54">
        <f>IF(B2259="",0,IF(H2259="Previsto",IF(Visao="Realizado + previsto",1,0),1))</f>
        <v/>
      </c>
      <c r="N2259" s="54">
        <f>IF(OR(B2259="",H2259&lt;&gt;"Previsto"),"",IF(B2259&lt;TODAY(),"Atrasado",IF(B2259&lt;=TODAY()+7,"Vence em 7 dias","A vencer")))</f>
        <v/>
      </c>
    </row>
    <row r="2260">
      <c r="B2260" s="51" t="n"/>
      <c r="C2260" s="52" t="n"/>
      <c r="D2260" s="52" t="n"/>
      <c r="E2260" s="52" t="n"/>
      <c r="F2260" s="52" t="n"/>
      <c r="G2260" s="52" t="n"/>
      <c r="H2260" s="52" t="n"/>
      <c r="I2260" s="53" t="n"/>
      <c r="J2260" s="54">
        <f>IF(D2260="","",IFERROR(INDEX(CatTipo,MATCH(D2260,CatNome,0)),"?"))</f>
        <v/>
      </c>
      <c r="K2260" s="54">
        <f>IF(D2260="","",IFERROR(INDEX(CatGrupo,MATCH(D2260,CatNome,0)),"?"))</f>
        <v/>
      </c>
      <c r="L2260" s="55">
        <f>IF(J2260="Entrada",N(I2260),IF(J2260="Saída",-N(I2260),0))</f>
        <v/>
      </c>
      <c r="M2260" s="54">
        <f>IF(B2260="",0,IF(H2260="Previsto",IF(Visao="Realizado + previsto",1,0),1))</f>
        <v/>
      </c>
      <c r="N2260" s="54">
        <f>IF(OR(B2260="",H2260&lt;&gt;"Previsto"),"",IF(B2260&lt;TODAY(),"Atrasado",IF(B2260&lt;=TODAY()+7,"Vence em 7 dias","A vencer")))</f>
        <v/>
      </c>
    </row>
    <row r="2261">
      <c r="B2261" s="51" t="n"/>
      <c r="C2261" s="52" t="n"/>
      <c r="D2261" s="52" t="n"/>
      <c r="E2261" s="52" t="n"/>
      <c r="F2261" s="52" t="n"/>
      <c r="G2261" s="52" t="n"/>
      <c r="H2261" s="52" t="n"/>
      <c r="I2261" s="53" t="n"/>
      <c r="J2261" s="54">
        <f>IF(D2261="","",IFERROR(INDEX(CatTipo,MATCH(D2261,CatNome,0)),"?"))</f>
        <v/>
      </c>
      <c r="K2261" s="54">
        <f>IF(D2261="","",IFERROR(INDEX(CatGrupo,MATCH(D2261,CatNome,0)),"?"))</f>
        <v/>
      </c>
      <c r="L2261" s="55">
        <f>IF(J2261="Entrada",N(I2261),IF(J2261="Saída",-N(I2261),0))</f>
        <v/>
      </c>
      <c r="M2261" s="54">
        <f>IF(B2261="",0,IF(H2261="Previsto",IF(Visao="Realizado + previsto",1,0),1))</f>
        <v/>
      </c>
      <c r="N2261" s="54">
        <f>IF(OR(B2261="",H2261&lt;&gt;"Previsto"),"",IF(B2261&lt;TODAY(),"Atrasado",IF(B2261&lt;=TODAY()+7,"Vence em 7 dias","A vencer")))</f>
        <v/>
      </c>
    </row>
    <row r="2262">
      <c r="B2262" s="51" t="n"/>
      <c r="C2262" s="52" t="n"/>
      <c r="D2262" s="52" t="n"/>
      <c r="E2262" s="52" t="n"/>
      <c r="F2262" s="52" t="n"/>
      <c r="G2262" s="52" t="n"/>
      <c r="H2262" s="52" t="n"/>
      <c r="I2262" s="53" t="n"/>
      <c r="J2262" s="54">
        <f>IF(D2262="","",IFERROR(INDEX(CatTipo,MATCH(D2262,CatNome,0)),"?"))</f>
        <v/>
      </c>
      <c r="K2262" s="54">
        <f>IF(D2262="","",IFERROR(INDEX(CatGrupo,MATCH(D2262,CatNome,0)),"?"))</f>
        <v/>
      </c>
      <c r="L2262" s="55">
        <f>IF(J2262="Entrada",N(I2262),IF(J2262="Saída",-N(I2262),0))</f>
        <v/>
      </c>
      <c r="M2262" s="54">
        <f>IF(B2262="",0,IF(H2262="Previsto",IF(Visao="Realizado + previsto",1,0),1))</f>
        <v/>
      </c>
      <c r="N2262" s="54">
        <f>IF(OR(B2262="",H2262&lt;&gt;"Previsto"),"",IF(B2262&lt;TODAY(),"Atrasado",IF(B2262&lt;=TODAY()+7,"Vence em 7 dias","A vencer")))</f>
        <v/>
      </c>
    </row>
    <row r="2263">
      <c r="B2263" s="51" t="n"/>
      <c r="C2263" s="52" t="n"/>
      <c r="D2263" s="52" t="n"/>
      <c r="E2263" s="52" t="n"/>
      <c r="F2263" s="52" t="n"/>
      <c r="G2263" s="52" t="n"/>
      <c r="H2263" s="52" t="n"/>
      <c r="I2263" s="53" t="n"/>
      <c r="J2263" s="54">
        <f>IF(D2263="","",IFERROR(INDEX(CatTipo,MATCH(D2263,CatNome,0)),"?"))</f>
        <v/>
      </c>
      <c r="K2263" s="54">
        <f>IF(D2263="","",IFERROR(INDEX(CatGrupo,MATCH(D2263,CatNome,0)),"?"))</f>
        <v/>
      </c>
      <c r="L2263" s="55">
        <f>IF(J2263="Entrada",N(I2263),IF(J2263="Saída",-N(I2263),0))</f>
        <v/>
      </c>
      <c r="M2263" s="54">
        <f>IF(B2263="",0,IF(H2263="Previsto",IF(Visao="Realizado + previsto",1,0),1))</f>
        <v/>
      </c>
      <c r="N2263" s="54">
        <f>IF(OR(B2263="",H2263&lt;&gt;"Previsto"),"",IF(B2263&lt;TODAY(),"Atrasado",IF(B2263&lt;=TODAY()+7,"Vence em 7 dias","A vencer")))</f>
        <v/>
      </c>
    </row>
    <row r="2264">
      <c r="B2264" s="51" t="n"/>
      <c r="C2264" s="52" t="n"/>
      <c r="D2264" s="52" t="n"/>
      <c r="E2264" s="52" t="n"/>
      <c r="F2264" s="52" t="n"/>
      <c r="G2264" s="52" t="n"/>
      <c r="H2264" s="52" t="n"/>
      <c r="I2264" s="53" t="n"/>
      <c r="J2264" s="54">
        <f>IF(D2264="","",IFERROR(INDEX(CatTipo,MATCH(D2264,CatNome,0)),"?"))</f>
        <v/>
      </c>
      <c r="K2264" s="54">
        <f>IF(D2264="","",IFERROR(INDEX(CatGrupo,MATCH(D2264,CatNome,0)),"?"))</f>
        <v/>
      </c>
      <c r="L2264" s="55">
        <f>IF(J2264="Entrada",N(I2264),IF(J2264="Saída",-N(I2264),0))</f>
        <v/>
      </c>
      <c r="M2264" s="54">
        <f>IF(B2264="",0,IF(H2264="Previsto",IF(Visao="Realizado + previsto",1,0),1))</f>
        <v/>
      </c>
      <c r="N2264" s="54">
        <f>IF(OR(B2264="",H2264&lt;&gt;"Previsto"),"",IF(B2264&lt;TODAY(),"Atrasado",IF(B2264&lt;=TODAY()+7,"Vence em 7 dias","A vencer")))</f>
        <v/>
      </c>
    </row>
    <row r="2265">
      <c r="B2265" s="51" t="n"/>
      <c r="C2265" s="52" t="n"/>
      <c r="D2265" s="52" t="n"/>
      <c r="E2265" s="52" t="n"/>
      <c r="F2265" s="52" t="n"/>
      <c r="G2265" s="52" t="n"/>
      <c r="H2265" s="52" t="n"/>
      <c r="I2265" s="53" t="n"/>
      <c r="J2265" s="54">
        <f>IF(D2265="","",IFERROR(INDEX(CatTipo,MATCH(D2265,CatNome,0)),"?"))</f>
        <v/>
      </c>
      <c r="K2265" s="54">
        <f>IF(D2265="","",IFERROR(INDEX(CatGrupo,MATCH(D2265,CatNome,0)),"?"))</f>
        <v/>
      </c>
      <c r="L2265" s="55">
        <f>IF(J2265="Entrada",N(I2265),IF(J2265="Saída",-N(I2265),0))</f>
        <v/>
      </c>
      <c r="M2265" s="54">
        <f>IF(B2265="",0,IF(H2265="Previsto",IF(Visao="Realizado + previsto",1,0),1))</f>
        <v/>
      </c>
      <c r="N2265" s="54">
        <f>IF(OR(B2265="",H2265&lt;&gt;"Previsto"),"",IF(B2265&lt;TODAY(),"Atrasado",IF(B2265&lt;=TODAY()+7,"Vence em 7 dias","A vencer")))</f>
        <v/>
      </c>
    </row>
    <row r="2266">
      <c r="B2266" s="51" t="n"/>
      <c r="C2266" s="52" t="n"/>
      <c r="D2266" s="52" t="n"/>
      <c r="E2266" s="52" t="n"/>
      <c r="F2266" s="52" t="n"/>
      <c r="G2266" s="52" t="n"/>
      <c r="H2266" s="52" t="n"/>
      <c r="I2266" s="53" t="n"/>
      <c r="J2266" s="54">
        <f>IF(D2266="","",IFERROR(INDEX(CatTipo,MATCH(D2266,CatNome,0)),"?"))</f>
        <v/>
      </c>
      <c r="K2266" s="54">
        <f>IF(D2266="","",IFERROR(INDEX(CatGrupo,MATCH(D2266,CatNome,0)),"?"))</f>
        <v/>
      </c>
      <c r="L2266" s="55">
        <f>IF(J2266="Entrada",N(I2266),IF(J2266="Saída",-N(I2266),0))</f>
        <v/>
      </c>
      <c r="M2266" s="54">
        <f>IF(B2266="",0,IF(H2266="Previsto",IF(Visao="Realizado + previsto",1,0),1))</f>
        <v/>
      </c>
      <c r="N2266" s="54">
        <f>IF(OR(B2266="",H2266&lt;&gt;"Previsto"),"",IF(B2266&lt;TODAY(),"Atrasado",IF(B2266&lt;=TODAY()+7,"Vence em 7 dias","A vencer")))</f>
        <v/>
      </c>
    </row>
    <row r="2267">
      <c r="B2267" s="51" t="n"/>
      <c r="C2267" s="52" t="n"/>
      <c r="D2267" s="52" t="n"/>
      <c r="E2267" s="52" t="n"/>
      <c r="F2267" s="52" t="n"/>
      <c r="G2267" s="52" t="n"/>
      <c r="H2267" s="52" t="n"/>
      <c r="I2267" s="53" t="n"/>
      <c r="J2267" s="54">
        <f>IF(D2267="","",IFERROR(INDEX(CatTipo,MATCH(D2267,CatNome,0)),"?"))</f>
        <v/>
      </c>
      <c r="K2267" s="54">
        <f>IF(D2267="","",IFERROR(INDEX(CatGrupo,MATCH(D2267,CatNome,0)),"?"))</f>
        <v/>
      </c>
      <c r="L2267" s="55">
        <f>IF(J2267="Entrada",N(I2267),IF(J2267="Saída",-N(I2267),0))</f>
        <v/>
      </c>
      <c r="M2267" s="54">
        <f>IF(B2267="",0,IF(H2267="Previsto",IF(Visao="Realizado + previsto",1,0),1))</f>
        <v/>
      </c>
      <c r="N2267" s="54">
        <f>IF(OR(B2267="",H2267&lt;&gt;"Previsto"),"",IF(B2267&lt;TODAY(),"Atrasado",IF(B2267&lt;=TODAY()+7,"Vence em 7 dias","A vencer")))</f>
        <v/>
      </c>
    </row>
    <row r="2268">
      <c r="B2268" s="51" t="n"/>
      <c r="C2268" s="52" t="n"/>
      <c r="D2268" s="52" t="n"/>
      <c r="E2268" s="52" t="n"/>
      <c r="F2268" s="52" t="n"/>
      <c r="G2268" s="52" t="n"/>
      <c r="H2268" s="52" t="n"/>
      <c r="I2268" s="53" t="n"/>
      <c r="J2268" s="54">
        <f>IF(D2268="","",IFERROR(INDEX(CatTipo,MATCH(D2268,CatNome,0)),"?"))</f>
        <v/>
      </c>
      <c r="K2268" s="54">
        <f>IF(D2268="","",IFERROR(INDEX(CatGrupo,MATCH(D2268,CatNome,0)),"?"))</f>
        <v/>
      </c>
      <c r="L2268" s="55">
        <f>IF(J2268="Entrada",N(I2268),IF(J2268="Saída",-N(I2268),0))</f>
        <v/>
      </c>
      <c r="M2268" s="54">
        <f>IF(B2268="",0,IF(H2268="Previsto",IF(Visao="Realizado + previsto",1,0),1))</f>
        <v/>
      </c>
      <c r="N2268" s="54">
        <f>IF(OR(B2268="",H2268&lt;&gt;"Previsto"),"",IF(B2268&lt;TODAY(),"Atrasado",IF(B2268&lt;=TODAY()+7,"Vence em 7 dias","A vencer")))</f>
        <v/>
      </c>
    </row>
    <row r="2269">
      <c r="B2269" s="51" t="n"/>
      <c r="C2269" s="52" t="n"/>
      <c r="D2269" s="52" t="n"/>
      <c r="E2269" s="52" t="n"/>
      <c r="F2269" s="52" t="n"/>
      <c r="G2269" s="52" t="n"/>
      <c r="H2269" s="52" t="n"/>
      <c r="I2269" s="53" t="n"/>
      <c r="J2269" s="54">
        <f>IF(D2269="","",IFERROR(INDEX(CatTipo,MATCH(D2269,CatNome,0)),"?"))</f>
        <v/>
      </c>
      <c r="K2269" s="54">
        <f>IF(D2269="","",IFERROR(INDEX(CatGrupo,MATCH(D2269,CatNome,0)),"?"))</f>
        <v/>
      </c>
      <c r="L2269" s="55">
        <f>IF(J2269="Entrada",N(I2269),IF(J2269="Saída",-N(I2269),0))</f>
        <v/>
      </c>
      <c r="M2269" s="54">
        <f>IF(B2269="",0,IF(H2269="Previsto",IF(Visao="Realizado + previsto",1,0),1))</f>
        <v/>
      </c>
      <c r="N2269" s="54">
        <f>IF(OR(B2269="",H2269&lt;&gt;"Previsto"),"",IF(B2269&lt;TODAY(),"Atrasado",IF(B2269&lt;=TODAY()+7,"Vence em 7 dias","A vencer")))</f>
        <v/>
      </c>
    </row>
    <row r="2270">
      <c r="B2270" s="51" t="n"/>
      <c r="C2270" s="52" t="n"/>
      <c r="D2270" s="52" t="n"/>
      <c r="E2270" s="52" t="n"/>
      <c r="F2270" s="52" t="n"/>
      <c r="G2270" s="52" t="n"/>
      <c r="H2270" s="52" t="n"/>
      <c r="I2270" s="53" t="n"/>
      <c r="J2270" s="54">
        <f>IF(D2270="","",IFERROR(INDEX(CatTipo,MATCH(D2270,CatNome,0)),"?"))</f>
        <v/>
      </c>
      <c r="K2270" s="54">
        <f>IF(D2270="","",IFERROR(INDEX(CatGrupo,MATCH(D2270,CatNome,0)),"?"))</f>
        <v/>
      </c>
      <c r="L2270" s="55">
        <f>IF(J2270="Entrada",N(I2270),IF(J2270="Saída",-N(I2270),0))</f>
        <v/>
      </c>
      <c r="M2270" s="54">
        <f>IF(B2270="",0,IF(H2270="Previsto",IF(Visao="Realizado + previsto",1,0),1))</f>
        <v/>
      </c>
      <c r="N2270" s="54">
        <f>IF(OR(B2270="",H2270&lt;&gt;"Previsto"),"",IF(B2270&lt;TODAY(),"Atrasado",IF(B2270&lt;=TODAY()+7,"Vence em 7 dias","A vencer")))</f>
        <v/>
      </c>
    </row>
    <row r="2271">
      <c r="B2271" s="51" t="n"/>
      <c r="C2271" s="52" t="n"/>
      <c r="D2271" s="52" t="n"/>
      <c r="E2271" s="52" t="n"/>
      <c r="F2271" s="52" t="n"/>
      <c r="G2271" s="52" t="n"/>
      <c r="H2271" s="52" t="n"/>
      <c r="I2271" s="53" t="n"/>
      <c r="J2271" s="54">
        <f>IF(D2271="","",IFERROR(INDEX(CatTipo,MATCH(D2271,CatNome,0)),"?"))</f>
        <v/>
      </c>
      <c r="K2271" s="54">
        <f>IF(D2271="","",IFERROR(INDEX(CatGrupo,MATCH(D2271,CatNome,0)),"?"))</f>
        <v/>
      </c>
      <c r="L2271" s="55">
        <f>IF(J2271="Entrada",N(I2271),IF(J2271="Saída",-N(I2271),0))</f>
        <v/>
      </c>
      <c r="M2271" s="54">
        <f>IF(B2271="",0,IF(H2271="Previsto",IF(Visao="Realizado + previsto",1,0),1))</f>
        <v/>
      </c>
      <c r="N2271" s="54">
        <f>IF(OR(B2271="",H2271&lt;&gt;"Previsto"),"",IF(B2271&lt;TODAY(),"Atrasado",IF(B2271&lt;=TODAY()+7,"Vence em 7 dias","A vencer")))</f>
        <v/>
      </c>
    </row>
    <row r="2272">
      <c r="B2272" s="51" t="n"/>
      <c r="C2272" s="52" t="n"/>
      <c r="D2272" s="52" t="n"/>
      <c r="E2272" s="52" t="n"/>
      <c r="F2272" s="52" t="n"/>
      <c r="G2272" s="52" t="n"/>
      <c r="H2272" s="52" t="n"/>
      <c r="I2272" s="53" t="n"/>
      <c r="J2272" s="54">
        <f>IF(D2272="","",IFERROR(INDEX(CatTipo,MATCH(D2272,CatNome,0)),"?"))</f>
        <v/>
      </c>
      <c r="K2272" s="54">
        <f>IF(D2272="","",IFERROR(INDEX(CatGrupo,MATCH(D2272,CatNome,0)),"?"))</f>
        <v/>
      </c>
      <c r="L2272" s="55">
        <f>IF(J2272="Entrada",N(I2272),IF(J2272="Saída",-N(I2272),0))</f>
        <v/>
      </c>
      <c r="M2272" s="54">
        <f>IF(B2272="",0,IF(H2272="Previsto",IF(Visao="Realizado + previsto",1,0),1))</f>
        <v/>
      </c>
      <c r="N2272" s="54">
        <f>IF(OR(B2272="",H2272&lt;&gt;"Previsto"),"",IF(B2272&lt;TODAY(),"Atrasado",IF(B2272&lt;=TODAY()+7,"Vence em 7 dias","A vencer")))</f>
        <v/>
      </c>
    </row>
    <row r="2273">
      <c r="B2273" s="51" t="n"/>
      <c r="C2273" s="52" t="n"/>
      <c r="D2273" s="52" t="n"/>
      <c r="E2273" s="52" t="n"/>
      <c r="F2273" s="52" t="n"/>
      <c r="G2273" s="52" t="n"/>
      <c r="H2273" s="52" t="n"/>
      <c r="I2273" s="53" t="n"/>
      <c r="J2273" s="54">
        <f>IF(D2273="","",IFERROR(INDEX(CatTipo,MATCH(D2273,CatNome,0)),"?"))</f>
        <v/>
      </c>
      <c r="K2273" s="54">
        <f>IF(D2273="","",IFERROR(INDEX(CatGrupo,MATCH(D2273,CatNome,0)),"?"))</f>
        <v/>
      </c>
      <c r="L2273" s="55">
        <f>IF(J2273="Entrada",N(I2273),IF(J2273="Saída",-N(I2273),0))</f>
        <v/>
      </c>
      <c r="M2273" s="54">
        <f>IF(B2273="",0,IF(H2273="Previsto",IF(Visao="Realizado + previsto",1,0),1))</f>
        <v/>
      </c>
      <c r="N2273" s="54">
        <f>IF(OR(B2273="",H2273&lt;&gt;"Previsto"),"",IF(B2273&lt;TODAY(),"Atrasado",IF(B2273&lt;=TODAY()+7,"Vence em 7 dias","A vencer")))</f>
        <v/>
      </c>
    </row>
    <row r="2274">
      <c r="B2274" s="51" t="n"/>
      <c r="C2274" s="52" t="n"/>
      <c r="D2274" s="52" t="n"/>
      <c r="E2274" s="52" t="n"/>
      <c r="F2274" s="52" t="n"/>
      <c r="G2274" s="52" t="n"/>
      <c r="H2274" s="52" t="n"/>
      <c r="I2274" s="53" t="n"/>
      <c r="J2274" s="54">
        <f>IF(D2274="","",IFERROR(INDEX(CatTipo,MATCH(D2274,CatNome,0)),"?"))</f>
        <v/>
      </c>
      <c r="K2274" s="54">
        <f>IF(D2274="","",IFERROR(INDEX(CatGrupo,MATCH(D2274,CatNome,0)),"?"))</f>
        <v/>
      </c>
      <c r="L2274" s="55">
        <f>IF(J2274="Entrada",N(I2274),IF(J2274="Saída",-N(I2274),0))</f>
        <v/>
      </c>
      <c r="M2274" s="54">
        <f>IF(B2274="",0,IF(H2274="Previsto",IF(Visao="Realizado + previsto",1,0),1))</f>
        <v/>
      </c>
      <c r="N2274" s="54">
        <f>IF(OR(B2274="",H2274&lt;&gt;"Previsto"),"",IF(B2274&lt;TODAY(),"Atrasado",IF(B2274&lt;=TODAY()+7,"Vence em 7 dias","A vencer")))</f>
        <v/>
      </c>
    </row>
    <row r="2275">
      <c r="B2275" s="51" t="n"/>
      <c r="C2275" s="52" t="n"/>
      <c r="D2275" s="52" t="n"/>
      <c r="E2275" s="52" t="n"/>
      <c r="F2275" s="52" t="n"/>
      <c r="G2275" s="52" t="n"/>
      <c r="H2275" s="52" t="n"/>
      <c r="I2275" s="53" t="n"/>
      <c r="J2275" s="54">
        <f>IF(D2275="","",IFERROR(INDEX(CatTipo,MATCH(D2275,CatNome,0)),"?"))</f>
        <v/>
      </c>
      <c r="K2275" s="54">
        <f>IF(D2275="","",IFERROR(INDEX(CatGrupo,MATCH(D2275,CatNome,0)),"?"))</f>
        <v/>
      </c>
      <c r="L2275" s="55">
        <f>IF(J2275="Entrada",N(I2275),IF(J2275="Saída",-N(I2275),0))</f>
        <v/>
      </c>
      <c r="M2275" s="54">
        <f>IF(B2275="",0,IF(H2275="Previsto",IF(Visao="Realizado + previsto",1,0),1))</f>
        <v/>
      </c>
      <c r="N2275" s="54">
        <f>IF(OR(B2275="",H2275&lt;&gt;"Previsto"),"",IF(B2275&lt;TODAY(),"Atrasado",IF(B2275&lt;=TODAY()+7,"Vence em 7 dias","A vencer")))</f>
        <v/>
      </c>
    </row>
    <row r="2276">
      <c r="B2276" s="51" t="n"/>
      <c r="C2276" s="52" t="n"/>
      <c r="D2276" s="52" t="n"/>
      <c r="E2276" s="52" t="n"/>
      <c r="F2276" s="52" t="n"/>
      <c r="G2276" s="52" t="n"/>
      <c r="H2276" s="52" t="n"/>
      <c r="I2276" s="53" t="n"/>
      <c r="J2276" s="54">
        <f>IF(D2276="","",IFERROR(INDEX(CatTipo,MATCH(D2276,CatNome,0)),"?"))</f>
        <v/>
      </c>
      <c r="K2276" s="54">
        <f>IF(D2276="","",IFERROR(INDEX(CatGrupo,MATCH(D2276,CatNome,0)),"?"))</f>
        <v/>
      </c>
      <c r="L2276" s="55">
        <f>IF(J2276="Entrada",N(I2276),IF(J2276="Saída",-N(I2276),0))</f>
        <v/>
      </c>
      <c r="M2276" s="54">
        <f>IF(B2276="",0,IF(H2276="Previsto",IF(Visao="Realizado + previsto",1,0),1))</f>
        <v/>
      </c>
      <c r="N2276" s="54">
        <f>IF(OR(B2276="",H2276&lt;&gt;"Previsto"),"",IF(B2276&lt;TODAY(),"Atrasado",IF(B2276&lt;=TODAY()+7,"Vence em 7 dias","A vencer")))</f>
        <v/>
      </c>
    </row>
    <row r="2277">
      <c r="B2277" s="51" t="n"/>
      <c r="C2277" s="52" t="n"/>
      <c r="D2277" s="52" t="n"/>
      <c r="E2277" s="52" t="n"/>
      <c r="F2277" s="52" t="n"/>
      <c r="G2277" s="52" t="n"/>
      <c r="H2277" s="52" t="n"/>
      <c r="I2277" s="53" t="n"/>
      <c r="J2277" s="54">
        <f>IF(D2277="","",IFERROR(INDEX(CatTipo,MATCH(D2277,CatNome,0)),"?"))</f>
        <v/>
      </c>
      <c r="K2277" s="54">
        <f>IF(D2277="","",IFERROR(INDEX(CatGrupo,MATCH(D2277,CatNome,0)),"?"))</f>
        <v/>
      </c>
      <c r="L2277" s="55">
        <f>IF(J2277="Entrada",N(I2277),IF(J2277="Saída",-N(I2277),0))</f>
        <v/>
      </c>
      <c r="M2277" s="54">
        <f>IF(B2277="",0,IF(H2277="Previsto",IF(Visao="Realizado + previsto",1,0),1))</f>
        <v/>
      </c>
      <c r="N2277" s="54">
        <f>IF(OR(B2277="",H2277&lt;&gt;"Previsto"),"",IF(B2277&lt;TODAY(),"Atrasado",IF(B2277&lt;=TODAY()+7,"Vence em 7 dias","A vencer")))</f>
        <v/>
      </c>
    </row>
    <row r="2278">
      <c r="B2278" s="51" t="n"/>
      <c r="C2278" s="52" t="n"/>
      <c r="D2278" s="52" t="n"/>
      <c r="E2278" s="52" t="n"/>
      <c r="F2278" s="52" t="n"/>
      <c r="G2278" s="52" t="n"/>
      <c r="H2278" s="52" t="n"/>
      <c r="I2278" s="53" t="n"/>
      <c r="J2278" s="54">
        <f>IF(D2278="","",IFERROR(INDEX(CatTipo,MATCH(D2278,CatNome,0)),"?"))</f>
        <v/>
      </c>
      <c r="K2278" s="54">
        <f>IF(D2278="","",IFERROR(INDEX(CatGrupo,MATCH(D2278,CatNome,0)),"?"))</f>
        <v/>
      </c>
      <c r="L2278" s="55">
        <f>IF(J2278="Entrada",N(I2278),IF(J2278="Saída",-N(I2278),0))</f>
        <v/>
      </c>
      <c r="M2278" s="54">
        <f>IF(B2278="",0,IF(H2278="Previsto",IF(Visao="Realizado + previsto",1,0),1))</f>
        <v/>
      </c>
      <c r="N2278" s="54">
        <f>IF(OR(B2278="",H2278&lt;&gt;"Previsto"),"",IF(B2278&lt;TODAY(),"Atrasado",IF(B2278&lt;=TODAY()+7,"Vence em 7 dias","A vencer")))</f>
        <v/>
      </c>
    </row>
    <row r="2279">
      <c r="B2279" s="51" t="n"/>
      <c r="C2279" s="52" t="n"/>
      <c r="D2279" s="52" t="n"/>
      <c r="E2279" s="52" t="n"/>
      <c r="F2279" s="52" t="n"/>
      <c r="G2279" s="52" t="n"/>
      <c r="H2279" s="52" t="n"/>
      <c r="I2279" s="53" t="n"/>
      <c r="J2279" s="54">
        <f>IF(D2279="","",IFERROR(INDEX(CatTipo,MATCH(D2279,CatNome,0)),"?"))</f>
        <v/>
      </c>
      <c r="K2279" s="54">
        <f>IF(D2279="","",IFERROR(INDEX(CatGrupo,MATCH(D2279,CatNome,0)),"?"))</f>
        <v/>
      </c>
      <c r="L2279" s="55">
        <f>IF(J2279="Entrada",N(I2279),IF(J2279="Saída",-N(I2279),0))</f>
        <v/>
      </c>
      <c r="M2279" s="54">
        <f>IF(B2279="",0,IF(H2279="Previsto",IF(Visao="Realizado + previsto",1,0),1))</f>
        <v/>
      </c>
      <c r="N2279" s="54">
        <f>IF(OR(B2279="",H2279&lt;&gt;"Previsto"),"",IF(B2279&lt;TODAY(),"Atrasado",IF(B2279&lt;=TODAY()+7,"Vence em 7 dias","A vencer")))</f>
        <v/>
      </c>
    </row>
    <row r="2280">
      <c r="B2280" s="51" t="n"/>
      <c r="C2280" s="52" t="n"/>
      <c r="D2280" s="52" t="n"/>
      <c r="E2280" s="52" t="n"/>
      <c r="F2280" s="52" t="n"/>
      <c r="G2280" s="52" t="n"/>
      <c r="H2280" s="52" t="n"/>
      <c r="I2280" s="53" t="n"/>
      <c r="J2280" s="54">
        <f>IF(D2280="","",IFERROR(INDEX(CatTipo,MATCH(D2280,CatNome,0)),"?"))</f>
        <v/>
      </c>
      <c r="K2280" s="54">
        <f>IF(D2280="","",IFERROR(INDEX(CatGrupo,MATCH(D2280,CatNome,0)),"?"))</f>
        <v/>
      </c>
      <c r="L2280" s="55">
        <f>IF(J2280="Entrada",N(I2280),IF(J2280="Saída",-N(I2280),0))</f>
        <v/>
      </c>
      <c r="M2280" s="54">
        <f>IF(B2280="",0,IF(H2280="Previsto",IF(Visao="Realizado + previsto",1,0),1))</f>
        <v/>
      </c>
      <c r="N2280" s="54">
        <f>IF(OR(B2280="",H2280&lt;&gt;"Previsto"),"",IF(B2280&lt;TODAY(),"Atrasado",IF(B2280&lt;=TODAY()+7,"Vence em 7 dias","A vencer")))</f>
        <v/>
      </c>
    </row>
    <row r="2281">
      <c r="B2281" s="51" t="n"/>
      <c r="C2281" s="52" t="n"/>
      <c r="D2281" s="52" t="n"/>
      <c r="E2281" s="52" t="n"/>
      <c r="F2281" s="52" t="n"/>
      <c r="G2281" s="52" t="n"/>
      <c r="H2281" s="52" t="n"/>
      <c r="I2281" s="53" t="n"/>
      <c r="J2281" s="54">
        <f>IF(D2281="","",IFERROR(INDEX(CatTipo,MATCH(D2281,CatNome,0)),"?"))</f>
        <v/>
      </c>
      <c r="K2281" s="54">
        <f>IF(D2281="","",IFERROR(INDEX(CatGrupo,MATCH(D2281,CatNome,0)),"?"))</f>
        <v/>
      </c>
      <c r="L2281" s="55">
        <f>IF(J2281="Entrada",N(I2281),IF(J2281="Saída",-N(I2281),0))</f>
        <v/>
      </c>
      <c r="M2281" s="54">
        <f>IF(B2281="",0,IF(H2281="Previsto",IF(Visao="Realizado + previsto",1,0),1))</f>
        <v/>
      </c>
      <c r="N2281" s="54">
        <f>IF(OR(B2281="",H2281&lt;&gt;"Previsto"),"",IF(B2281&lt;TODAY(),"Atrasado",IF(B2281&lt;=TODAY()+7,"Vence em 7 dias","A vencer")))</f>
        <v/>
      </c>
    </row>
    <row r="2282">
      <c r="B2282" s="51" t="n"/>
      <c r="C2282" s="52" t="n"/>
      <c r="D2282" s="52" t="n"/>
      <c r="E2282" s="52" t="n"/>
      <c r="F2282" s="52" t="n"/>
      <c r="G2282" s="52" t="n"/>
      <c r="H2282" s="52" t="n"/>
      <c r="I2282" s="53" t="n"/>
      <c r="J2282" s="54">
        <f>IF(D2282="","",IFERROR(INDEX(CatTipo,MATCH(D2282,CatNome,0)),"?"))</f>
        <v/>
      </c>
      <c r="K2282" s="54">
        <f>IF(D2282="","",IFERROR(INDEX(CatGrupo,MATCH(D2282,CatNome,0)),"?"))</f>
        <v/>
      </c>
      <c r="L2282" s="55">
        <f>IF(J2282="Entrada",N(I2282),IF(J2282="Saída",-N(I2282),0))</f>
        <v/>
      </c>
      <c r="M2282" s="54">
        <f>IF(B2282="",0,IF(H2282="Previsto",IF(Visao="Realizado + previsto",1,0),1))</f>
        <v/>
      </c>
      <c r="N2282" s="54">
        <f>IF(OR(B2282="",H2282&lt;&gt;"Previsto"),"",IF(B2282&lt;TODAY(),"Atrasado",IF(B2282&lt;=TODAY()+7,"Vence em 7 dias","A vencer")))</f>
        <v/>
      </c>
    </row>
    <row r="2283">
      <c r="B2283" s="51" t="n"/>
      <c r="C2283" s="52" t="n"/>
      <c r="D2283" s="52" t="n"/>
      <c r="E2283" s="52" t="n"/>
      <c r="F2283" s="52" t="n"/>
      <c r="G2283" s="52" t="n"/>
      <c r="H2283" s="52" t="n"/>
      <c r="I2283" s="53" t="n"/>
      <c r="J2283" s="54">
        <f>IF(D2283="","",IFERROR(INDEX(CatTipo,MATCH(D2283,CatNome,0)),"?"))</f>
        <v/>
      </c>
      <c r="K2283" s="54">
        <f>IF(D2283="","",IFERROR(INDEX(CatGrupo,MATCH(D2283,CatNome,0)),"?"))</f>
        <v/>
      </c>
      <c r="L2283" s="55">
        <f>IF(J2283="Entrada",N(I2283),IF(J2283="Saída",-N(I2283),0))</f>
        <v/>
      </c>
      <c r="M2283" s="54">
        <f>IF(B2283="",0,IF(H2283="Previsto",IF(Visao="Realizado + previsto",1,0),1))</f>
        <v/>
      </c>
      <c r="N2283" s="54">
        <f>IF(OR(B2283="",H2283&lt;&gt;"Previsto"),"",IF(B2283&lt;TODAY(),"Atrasado",IF(B2283&lt;=TODAY()+7,"Vence em 7 dias","A vencer")))</f>
        <v/>
      </c>
    </row>
    <row r="2284">
      <c r="B2284" s="51" t="n"/>
      <c r="C2284" s="52" t="n"/>
      <c r="D2284" s="52" t="n"/>
      <c r="E2284" s="52" t="n"/>
      <c r="F2284" s="52" t="n"/>
      <c r="G2284" s="52" t="n"/>
      <c r="H2284" s="52" t="n"/>
      <c r="I2284" s="53" t="n"/>
      <c r="J2284" s="54">
        <f>IF(D2284="","",IFERROR(INDEX(CatTipo,MATCH(D2284,CatNome,0)),"?"))</f>
        <v/>
      </c>
      <c r="K2284" s="54">
        <f>IF(D2284="","",IFERROR(INDEX(CatGrupo,MATCH(D2284,CatNome,0)),"?"))</f>
        <v/>
      </c>
      <c r="L2284" s="55">
        <f>IF(J2284="Entrada",N(I2284),IF(J2284="Saída",-N(I2284),0))</f>
        <v/>
      </c>
      <c r="M2284" s="54">
        <f>IF(B2284="",0,IF(H2284="Previsto",IF(Visao="Realizado + previsto",1,0),1))</f>
        <v/>
      </c>
      <c r="N2284" s="54">
        <f>IF(OR(B2284="",H2284&lt;&gt;"Previsto"),"",IF(B2284&lt;TODAY(),"Atrasado",IF(B2284&lt;=TODAY()+7,"Vence em 7 dias","A vencer")))</f>
        <v/>
      </c>
    </row>
    <row r="2285">
      <c r="B2285" s="51" t="n"/>
      <c r="C2285" s="52" t="n"/>
      <c r="D2285" s="52" t="n"/>
      <c r="E2285" s="52" t="n"/>
      <c r="F2285" s="52" t="n"/>
      <c r="G2285" s="52" t="n"/>
      <c r="H2285" s="52" t="n"/>
      <c r="I2285" s="53" t="n"/>
      <c r="J2285" s="54">
        <f>IF(D2285="","",IFERROR(INDEX(CatTipo,MATCH(D2285,CatNome,0)),"?"))</f>
        <v/>
      </c>
      <c r="K2285" s="54">
        <f>IF(D2285="","",IFERROR(INDEX(CatGrupo,MATCH(D2285,CatNome,0)),"?"))</f>
        <v/>
      </c>
      <c r="L2285" s="55">
        <f>IF(J2285="Entrada",N(I2285),IF(J2285="Saída",-N(I2285),0))</f>
        <v/>
      </c>
      <c r="M2285" s="54">
        <f>IF(B2285="",0,IF(H2285="Previsto",IF(Visao="Realizado + previsto",1,0),1))</f>
        <v/>
      </c>
      <c r="N2285" s="54">
        <f>IF(OR(B2285="",H2285&lt;&gt;"Previsto"),"",IF(B2285&lt;TODAY(),"Atrasado",IF(B2285&lt;=TODAY()+7,"Vence em 7 dias","A vencer")))</f>
        <v/>
      </c>
    </row>
    <row r="2286">
      <c r="B2286" s="51" t="n"/>
      <c r="C2286" s="52" t="n"/>
      <c r="D2286" s="52" t="n"/>
      <c r="E2286" s="52" t="n"/>
      <c r="F2286" s="52" t="n"/>
      <c r="G2286" s="52" t="n"/>
      <c r="H2286" s="52" t="n"/>
      <c r="I2286" s="53" t="n"/>
      <c r="J2286" s="54">
        <f>IF(D2286="","",IFERROR(INDEX(CatTipo,MATCH(D2286,CatNome,0)),"?"))</f>
        <v/>
      </c>
      <c r="K2286" s="54">
        <f>IF(D2286="","",IFERROR(INDEX(CatGrupo,MATCH(D2286,CatNome,0)),"?"))</f>
        <v/>
      </c>
      <c r="L2286" s="55">
        <f>IF(J2286="Entrada",N(I2286),IF(J2286="Saída",-N(I2286),0))</f>
        <v/>
      </c>
      <c r="M2286" s="54">
        <f>IF(B2286="",0,IF(H2286="Previsto",IF(Visao="Realizado + previsto",1,0),1))</f>
        <v/>
      </c>
      <c r="N2286" s="54">
        <f>IF(OR(B2286="",H2286&lt;&gt;"Previsto"),"",IF(B2286&lt;TODAY(),"Atrasado",IF(B2286&lt;=TODAY()+7,"Vence em 7 dias","A vencer")))</f>
        <v/>
      </c>
    </row>
    <row r="2287">
      <c r="B2287" s="51" t="n"/>
      <c r="C2287" s="52" t="n"/>
      <c r="D2287" s="52" t="n"/>
      <c r="E2287" s="52" t="n"/>
      <c r="F2287" s="52" t="n"/>
      <c r="G2287" s="52" t="n"/>
      <c r="H2287" s="52" t="n"/>
      <c r="I2287" s="53" t="n"/>
      <c r="J2287" s="54">
        <f>IF(D2287="","",IFERROR(INDEX(CatTipo,MATCH(D2287,CatNome,0)),"?"))</f>
        <v/>
      </c>
      <c r="K2287" s="54">
        <f>IF(D2287="","",IFERROR(INDEX(CatGrupo,MATCH(D2287,CatNome,0)),"?"))</f>
        <v/>
      </c>
      <c r="L2287" s="55">
        <f>IF(J2287="Entrada",N(I2287),IF(J2287="Saída",-N(I2287),0))</f>
        <v/>
      </c>
      <c r="M2287" s="54">
        <f>IF(B2287="",0,IF(H2287="Previsto",IF(Visao="Realizado + previsto",1,0),1))</f>
        <v/>
      </c>
      <c r="N2287" s="54">
        <f>IF(OR(B2287="",H2287&lt;&gt;"Previsto"),"",IF(B2287&lt;TODAY(),"Atrasado",IF(B2287&lt;=TODAY()+7,"Vence em 7 dias","A vencer")))</f>
        <v/>
      </c>
    </row>
    <row r="2288">
      <c r="B2288" s="51" t="n"/>
      <c r="C2288" s="52" t="n"/>
      <c r="D2288" s="52" t="n"/>
      <c r="E2288" s="52" t="n"/>
      <c r="F2288" s="52" t="n"/>
      <c r="G2288" s="52" t="n"/>
      <c r="H2288" s="52" t="n"/>
      <c r="I2288" s="53" t="n"/>
      <c r="J2288" s="54">
        <f>IF(D2288="","",IFERROR(INDEX(CatTipo,MATCH(D2288,CatNome,0)),"?"))</f>
        <v/>
      </c>
      <c r="K2288" s="54">
        <f>IF(D2288="","",IFERROR(INDEX(CatGrupo,MATCH(D2288,CatNome,0)),"?"))</f>
        <v/>
      </c>
      <c r="L2288" s="55">
        <f>IF(J2288="Entrada",N(I2288),IF(J2288="Saída",-N(I2288),0))</f>
        <v/>
      </c>
      <c r="M2288" s="54">
        <f>IF(B2288="",0,IF(H2288="Previsto",IF(Visao="Realizado + previsto",1,0),1))</f>
        <v/>
      </c>
      <c r="N2288" s="54">
        <f>IF(OR(B2288="",H2288&lt;&gt;"Previsto"),"",IF(B2288&lt;TODAY(),"Atrasado",IF(B2288&lt;=TODAY()+7,"Vence em 7 dias","A vencer")))</f>
        <v/>
      </c>
    </row>
    <row r="2289">
      <c r="B2289" s="51" t="n"/>
      <c r="C2289" s="52" t="n"/>
      <c r="D2289" s="52" t="n"/>
      <c r="E2289" s="52" t="n"/>
      <c r="F2289" s="52" t="n"/>
      <c r="G2289" s="52" t="n"/>
      <c r="H2289" s="52" t="n"/>
      <c r="I2289" s="53" t="n"/>
      <c r="J2289" s="54">
        <f>IF(D2289="","",IFERROR(INDEX(CatTipo,MATCH(D2289,CatNome,0)),"?"))</f>
        <v/>
      </c>
      <c r="K2289" s="54">
        <f>IF(D2289="","",IFERROR(INDEX(CatGrupo,MATCH(D2289,CatNome,0)),"?"))</f>
        <v/>
      </c>
      <c r="L2289" s="55">
        <f>IF(J2289="Entrada",N(I2289),IF(J2289="Saída",-N(I2289),0))</f>
        <v/>
      </c>
      <c r="M2289" s="54">
        <f>IF(B2289="",0,IF(H2289="Previsto",IF(Visao="Realizado + previsto",1,0),1))</f>
        <v/>
      </c>
      <c r="N2289" s="54">
        <f>IF(OR(B2289="",H2289&lt;&gt;"Previsto"),"",IF(B2289&lt;TODAY(),"Atrasado",IF(B2289&lt;=TODAY()+7,"Vence em 7 dias","A vencer")))</f>
        <v/>
      </c>
    </row>
    <row r="2290">
      <c r="B2290" s="51" t="n"/>
      <c r="C2290" s="52" t="n"/>
      <c r="D2290" s="52" t="n"/>
      <c r="E2290" s="52" t="n"/>
      <c r="F2290" s="52" t="n"/>
      <c r="G2290" s="52" t="n"/>
      <c r="H2290" s="52" t="n"/>
      <c r="I2290" s="53" t="n"/>
      <c r="J2290" s="54">
        <f>IF(D2290="","",IFERROR(INDEX(CatTipo,MATCH(D2290,CatNome,0)),"?"))</f>
        <v/>
      </c>
      <c r="K2290" s="54">
        <f>IF(D2290="","",IFERROR(INDEX(CatGrupo,MATCH(D2290,CatNome,0)),"?"))</f>
        <v/>
      </c>
      <c r="L2290" s="55">
        <f>IF(J2290="Entrada",N(I2290),IF(J2290="Saída",-N(I2290),0))</f>
        <v/>
      </c>
      <c r="M2290" s="54">
        <f>IF(B2290="",0,IF(H2290="Previsto",IF(Visao="Realizado + previsto",1,0),1))</f>
        <v/>
      </c>
      <c r="N2290" s="54">
        <f>IF(OR(B2290="",H2290&lt;&gt;"Previsto"),"",IF(B2290&lt;TODAY(),"Atrasado",IF(B2290&lt;=TODAY()+7,"Vence em 7 dias","A vencer")))</f>
        <v/>
      </c>
    </row>
    <row r="2291">
      <c r="B2291" s="51" t="n"/>
      <c r="C2291" s="52" t="n"/>
      <c r="D2291" s="52" t="n"/>
      <c r="E2291" s="52" t="n"/>
      <c r="F2291" s="52" t="n"/>
      <c r="G2291" s="52" t="n"/>
      <c r="H2291" s="52" t="n"/>
      <c r="I2291" s="53" t="n"/>
      <c r="J2291" s="54">
        <f>IF(D2291="","",IFERROR(INDEX(CatTipo,MATCH(D2291,CatNome,0)),"?"))</f>
        <v/>
      </c>
      <c r="K2291" s="54">
        <f>IF(D2291="","",IFERROR(INDEX(CatGrupo,MATCH(D2291,CatNome,0)),"?"))</f>
        <v/>
      </c>
      <c r="L2291" s="55">
        <f>IF(J2291="Entrada",N(I2291),IF(J2291="Saída",-N(I2291),0))</f>
        <v/>
      </c>
      <c r="M2291" s="54">
        <f>IF(B2291="",0,IF(H2291="Previsto",IF(Visao="Realizado + previsto",1,0),1))</f>
        <v/>
      </c>
      <c r="N2291" s="54">
        <f>IF(OR(B2291="",H2291&lt;&gt;"Previsto"),"",IF(B2291&lt;TODAY(),"Atrasado",IF(B2291&lt;=TODAY()+7,"Vence em 7 dias","A vencer")))</f>
        <v/>
      </c>
    </row>
    <row r="2292">
      <c r="B2292" s="51" t="n"/>
      <c r="C2292" s="52" t="n"/>
      <c r="D2292" s="52" t="n"/>
      <c r="E2292" s="52" t="n"/>
      <c r="F2292" s="52" t="n"/>
      <c r="G2292" s="52" t="n"/>
      <c r="H2292" s="52" t="n"/>
      <c r="I2292" s="53" t="n"/>
      <c r="J2292" s="54">
        <f>IF(D2292="","",IFERROR(INDEX(CatTipo,MATCH(D2292,CatNome,0)),"?"))</f>
        <v/>
      </c>
      <c r="K2292" s="54">
        <f>IF(D2292="","",IFERROR(INDEX(CatGrupo,MATCH(D2292,CatNome,0)),"?"))</f>
        <v/>
      </c>
      <c r="L2292" s="55">
        <f>IF(J2292="Entrada",N(I2292),IF(J2292="Saída",-N(I2292),0))</f>
        <v/>
      </c>
      <c r="M2292" s="54">
        <f>IF(B2292="",0,IF(H2292="Previsto",IF(Visao="Realizado + previsto",1,0),1))</f>
        <v/>
      </c>
      <c r="N2292" s="54">
        <f>IF(OR(B2292="",H2292&lt;&gt;"Previsto"),"",IF(B2292&lt;TODAY(),"Atrasado",IF(B2292&lt;=TODAY()+7,"Vence em 7 dias","A vencer")))</f>
        <v/>
      </c>
    </row>
    <row r="2293">
      <c r="B2293" s="51" t="n"/>
      <c r="C2293" s="52" t="n"/>
      <c r="D2293" s="52" t="n"/>
      <c r="E2293" s="52" t="n"/>
      <c r="F2293" s="52" t="n"/>
      <c r="G2293" s="52" t="n"/>
      <c r="H2293" s="52" t="n"/>
      <c r="I2293" s="53" t="n"/>
      <c r="J2293" s="54">
        <f>IF(D2293="","",IFERROR(INDEX(CatTipo,MATCH(D2293,CatNome,0)),"?"))</f>
        <v/>
      </c>
      <c r="K2293" s="54">
        <f>IF(D2293="","",IFERROR(INDEX(CatGrupo,MATCH(D2293,CatNome,0)),"?"))</f>
        <v/>
      </c>
      <c r="L2293" s="55">
        <f>IF(J2293="Entrada",N(I2293),IF(J2293="Saída",-N(I2293),0))</f>
        <v/>
      </c>
      <c r="M2293" s="54">
        <f>IF(B2293="",0,IF(H2293="Previsto",IF(Visao="Realizado + previsto",1,0),1))</f>
        <v/>
      </c>
      <c r="N2293" s="54">
        <f>IF(OR(B2293="",H2293&lt;&gt;"Previsto"),"",IF(B2293&lt;TODAY(),"Atrasado",IF(B2293&lt;=TODAY()+7,"Vence em 7 dias","A vencer")))</f>
        <v/>
      </c>
    </row>
    <row r="2294">
      <c r="B2294" s="51" t="n"/>
      <c r="C2294" s="52" t="n"/>
      <c r="D2294" s="52" t="n"/>
      <c r="E2294" s="52" t="n"/>
      <c r="F2294" s="52" t="n"/>
      <c r="G2294" s="52" t="n"/>
      <c r="H2294" s="52" t="n"/>
      <c r="I2294" s="53" t="n"/>
      <c r="J2294" s="54">
        <f>IF(D2294="","",IFERROR(INDEX(CatTipo,MATCH(D2294,CatNome,0)),"?"))</f>
        <v/>
      </c>
      <c r="K2294" s="54">
        <f>IF(D2294="","",IFERROR(INDEX(CatGrupo,MATCH(D2294,CatNome,0)),"?"))</f>
        <v/>
      </c>
      <c r="L2294" s="55">
        <f>IF(J2294="Entrada",N(I2294),IF(J2294="Saída",-N(I2294),0))</f>
        <v/>
      </c>
      <c r="M2294" s="54">
        <f>IF(B2294="",0,IF(H2294="Previsto",IF(Visao="Realizado + previsto",1,0),1))</f>
        <v/>
      </c>
      <c r="N2294" s="54">
        <f>IF(OR(B2294="",H2294&lt;&gt;"Previsto"),"",IF(B2294&lt;TODAY(),"Atrasado",IF(B2294&lt;=TODAY()+7,"Vence em 7 dias","A vencer")))</f>
        <v/>
      </c>
    </row>
    <row r="2295">
      <c r="B2295" s="51" t="n"/>
      <c r="C2295" s="52" t="n"/>
      <c r="D2295" s="52" t="n"/>
      <c r="E2295" s="52" t="n"/>
      <c r="F2295" s="52" t="n"/>
      <c r="G2295" s="52" t="n"/>
      <c r="H2295" s="52" t="n"/>
      <c r="I2295" s="53" t="n"/>
      <c r="J2295" s="54">
        <f>IF(D2295="","",IFERROR(INDEX(CatTipo,MATCH(D2295,CatNome,0)),"?"))</f>
        <v/>
      </c>
      <c r="K2295" s="54">
        <f>IF(D2295="","",IFERROR(INDEX(CatGrupo,MATCH(D2295,CatNome,0)),"?"))</f>
        <v/>
      </c>
      <c r="L2295" s="55">
        <f>IF(J2295="Entrada",N(I2295),IF(J2295="Saída",-N(I2295),0))</f>
        <v/>
      </c>
      <c r="M2295" s="54">
        <f>IF(B2295="",0,IF(H2295="Previsto",IF(Visao="Realizado + previsto",1,0),1))</f>
        <v/>
      </c>
      <c r="N2295" s="54">
        <f>IF(OR(B2295="",H2295&lt;&gt;"Previsto"),"",IF(B2295&lt;TODAY(),"Atrasado",IF(B2295&lt;=TODAY()+7,"Vence em 7 dias","A vencer")))</f>
        <v/>
      </c>
    </row>
    <row r="2296">
      <c r="B2296" s="51" t="n"/>
      <c r="C2296" s="52" t="n"/>
      <c r="D2296" s="52" t="n"/>
      <c r="E2296" s="52" t="n"/>
      <c r="F2296" s="52" t="n"/>
      <c r="G2296" s="52" t="n"/>
      <c r="H2296" s="52" t="n"/>
      <c r="I2296" s="53" t="n"/>
      <c r="J2296" s="54">
        <f>IF(D2296="","",IFERROR(INDEX(CatTipo,MATCH(D2296,CatNome,0)),"?"))</f>
        <v/>
      </c>
      <c r="K2296" s="54">
        <f>IF(D2296="","",IFERROR(INDEX(CatGrupo,MATCH(D2296,CatNome,0)),"?"))</f>
        <v/>
      </c>
      <c r="L2296" s="55">
        <f>IF(J2296="Entrada",N(I2296),IF(J2296="Saída",-N(I2296),0))</f>
        <v/>
      </c>
      <c r="M2296" s="54">
        <f>IF(B2296="",0,IF(H2296="Previsto",IF(Visao="Realizado + previsto",1,0),1))</f>
        <v/>
      </c>
      <c r="N2296" s="54">
        <f>IF(OR(B2296="",H2296&lt;&gt;"Previsto"),"",IF(B2296&lt;TODAY(),"Atrasado",IF(B2296&lt;=TODAY()+7,"Vence em 7 dias","A vencer")))</f>
        <v/>
      </c>
    </row>
    <row r="2297">
      <c r="B2297" s="51" t="n"/>
      <c r="C2297" s="52" t="n"/>
      <c r="D2297" s="52" t="n"/>
      <c r="E2297" s="52" t="n"/>
      <c r="F2297" s="52" t="n"/>
      <c r="G2297" s="52" t="n"/>
      <c r="H2297" s="52" t="n"/>
      <c r="I2297" s="53" t="n"/>
      <c r="J2297" s="54">
        <f>IF(D2297="","",IFERROR(INDEX(CatTipo,MATCH(D2297,CatNome,0)),"?"))</f>
        <v/>
      </c>
      <c r="K2297" s="54">
        <f>IF(D2297="","",IFERROR(INDEX(CatGrupo,MATCH(D2297,CatNome,0)),"?"))</f>
        <v/>
      </c>
      <c r="L2297" s="55">
        <f>IF(J2297="Entrada",N(I2297),IF(J2297="Saída",-N(I2297),0))</f>
        <v/>
      </c>
      <c r="M2297" s="54">
        <f>IF(B2297="",0,IF(H2297="Previsto",IF(Visao="Realizado + previsto",1,0),1))</f>
        <v/>
      </c>
      <c r="N2297" s="54">
        <f>IF(OR(B2297="",H2297&lt;&gt;"Previsto"),"",IF(B2297&lt;TODAY(),"Atrasado",IF(B2297&lt;=TODAY()+7,"Vence em 7 dias","A vencer")))</f>
        <v/>
      </c>
    </row>
    <row r="2298">
      <c r="B2298" s="51" t="n"/>
      <c r="C2298" s="52" t="n"/>
      <c r="D2298" s="52" t="n"/>
      <c r="E2298" s="52" t="n"/>
      <c r="F2298" s="52" t="n"/>
      <c r="G2298" s="52" t="n"/>
      <c r="H2298" s="52" t="n"/>
      <c r="I2298" s="53" t="n"/>
      <c r="J2298" s="54">
        <f>IF(D2298="","",IFERROR(INDEX(CatTipo,MATCH(D2298,CatNome,0)),"?"))</f>
        <v/>
      </c>
      <c r="K2298" s="54">
        <f>IF(D2298="","",IFERROR(INDEX(CatGrupo,MATCH(D2298,CatNome,0)),"?"))</f>
        <v/>
      </c>
      <c r="L2298" s="55">
        <f>IF(J2298="Entrada",N(I2298),IF(J2298="Saída",-N(I2298),0))</f>
        <v/>
      </c>
      <c r="M2298" s="54">
        <f>IF(B2298="",0,IF(H2298="Previsto",IF(Visao="Realizado + previsto",1,0),1))</f>
        <v/>
      </c>
      <c r="N2298" s="54">
        <f>IF(OR(B2298="",H2298&lt;&gt;"Previsto"),"",IF(B2298&lt;TODAY(),"Atrasado",IF(B2298&lt;=TODAY()+7,"Vence em 7 dias","A vencer")))</f>
        <v/>
      </c>
    </row>
    <row r="2299">
      <c r="B2299" s="51" t="n"/>
      <c r="C2299" s="52" t="n"/>
      <c r="D2299" s="52" t="n"/>
      <c r="E2299" s="52" t="n"/>
      <c r="F2299" s="52" t="n"/>
      <c r="G2299" s="52" t="n"/>
      <c r="H2299" s="52" t="n"/>
      <c r="I2299" s="53" t="n"/>
      <c r="J2299" s="54">
        <f>IF(D2299="","",IFERROR(INDEX(CatTipo,MATCH(D2299,CatNome,0)),"?"))</f>
        <v/>
      </c>
      <c r="K2299" s="54">
        <f>IF(D2299="","",IFERROR(INDEX(CatGrupo,MATCH(D2299,CatNome,0)),"?"))</f>
        <v/>
      </c>
      <c r="L2299" s="55">
        <f>IF(J2299="Entrada",N(I2299),IF(J2299="Saída",-N(I2299),0))</f>
        <v/>
      </c>
      <c r="M2299" s="54">
        <f>IF(B2299="",0,IF(H2299="Previsto",IF(Visao="Realizado + previsto",1,0),1))</f>
        <v/>
      </c>
      <c r="N2299" s="54">
        <f>IF(OR(B2299="",H2299&lt;&gt;"Previsto"),"",IF(B2299&lt;TODAY(),"Atrasado",IF(B2299&lt;=TODAY()+7,"Vence em 7 dias","A vencer")))</f>
        <v/>
      </c>
    </row>
    <row r="2300">
      <c r="B2300" s="51" t="n"/>
      <c r="C2300" s="52" t="n"/>
      <c r="D2300" s="52" t="n"/>
      <c r="E2300" s="52" t="n"/>
      <c r="F2300" s="52" t="n"/>
      <c r="G2300" s="52" t="n"/>
      <c r="H2300" s="52" t="n"/>
      <c r="I2300" s="53" t="n"/>
      <c r="J2300" s="54">
        <f>IF(D2300="","",IFERROR(INDEX(CatTipo,MATCH(D2300,CatNome,0)),"?"))</f>
        <v/>
      </c>
      <c r="K2300" s="54">
        <f>IF(D2300="","",IFERROR(INDEX(CatGrupo,MATCH(D2300,CatNome,0)),"?"))</f>
        <v/>
      </c>
      <c r="L2300" s="55">
        <f>IF(J2300="Entrada",N(I2300),IF(J2300="Saída",-N(I2300),0))</f>
        <v/>
      </c>
      <c r="M2300" s="54">
        <f>IF(B2300="",0,IF(H2300="Previsto",IF(Visao="Realizado + previsto",1,0),1))</f>
        <v/>
      </c>
      <c r="N2300" s="54">
        <f>IF(OR(B2300="",H2300&lt;&gt;"Previsto"),"",IF(B2300&lt;TODAY(),"Atrasado",IF(B2300&lt;=TODAY()+7,"Vence em 7 dias","A vencer")))</f>
        <v/>
      </c>
    </row>
    <row r="2301">
      <c r="B2301" s="51" t="n"/>
      <c r="C2301" s="52" t="n"/>
      <c r="D2301" s="52" t="n"/>
      <c r="E2301" s="52" t="n"/>
      <c r="F2301" s="52" t="n"/>
      <c r="G2301" s="52" t="n"/>
      <c r="H2301" s="52" t="n"/>
      <c r="I2301" s="53" t="n"/>
      <c r="J2301" s="54">
        <f>IF(D2301="","",IFERROR(INDEX(CatTipo,MATCH(D2301,CatNome,0)),"?"))</f>
        <v/>
      </c>
      <c r="K2301" s="54">
        <f>IF(D2301="","",IFERROR(INDEX(CatGrupo,MATCH(D2301,CatNome,0)),"?"))</f>
        <v/>
      </c>
      <c r="L2301" s="55">
        <f>IF(J2301="Entrada",N(I2301),IF(J2301="Saída",-N(I2301),0))</f>
        <v/>
      </c>
      <c r="M2301" s="54">
        <f>IF(B2301="",0,IF(H2301="Previsto",IF(Visao="Realizado + previsto",1,0),1))</f>
        <v/>
      </c>
      <c r="N2301" s="54">
        <f>IF(OR(B2301="",H2301&lt;&gt;"Previsto"),"",IF(B2301&lt;TODAY(),"Atrasado",IF(B2301&lt;=TODAY()+7,"Vence em 7 dias","A vencer")))</f>
        <v/>
      </c>
    </row>
    <row r="2302">
      <c r="B2302" s="51" t="n"/>
      <c r="C2302" s="52" t="n"/>
      <c r="D2302" s="52" t="n"/>
      <c r="E2302" s="52" t="n"/>
      <c r="F2302" s="52" t="n"/>
      <c r="G2302" s="52" t="n"/>
      <c r="H2302" s="52" t="n"/>
      <c r="I2302" s="53" t="n"/>
      <c r="J2302" s="54">
        <f>IF(D2302="","",IFERROR(INDEX(CatTipo,MATCH(D2302,CatNome,0)),"?"))</f>
        <v/>
      </c>
      <c r="K2302" s="54">
        <f>IF(D2302="","",IFERROR(INDEX(CatGrupo,MATCH(D2302,CatNome,0)),"?"))</f>
        <v/>
      </c>
      <c r="L2302" s="55">
        <f>IF(J2302="Entrada",N(I2302),IF(J2302="Saída",-N(I2302),0))</f>
        <v/>
      </c>
      <c r="M2302" s="54">
        <f>IF(B2302="",0,IF(H2302="Previsto",IF(Visao="Realizado + previsto",1,0),1))</f>
        <v/>
      </c>
      <c r="N2302" s="54">
        <f>IF(OR(B2302="",H2302&lt;&gt;"Previsto"),"",IF(B2302&lt;TODAY(),"Atrasado",IF(B2302&lt;=TODAY()+7,"Vence em 7 dias","A vencer")))</f>
        <v/>
      </c>
    </row>
    <row r="2303">
      <c r="B2303" s="51" t="n"/>
      <c r="C2303" s="52" t="n"/>
      <c r="D2303" s="52" t="n"/>
      <c r="E2303" s="52" t="n"/>
      <c r="F2303" s="52" t="n"/>
      <c r="G2303" s="52" t="n"/>
      <c r="H2303" s="52" t="n"/>
      <c r="I2303" s="53" t="n"/>
      <c r="J2303" s="54">
        <f>IF(D2303="","",IFERROR(INDEX(CatTipo,MATCH(D2303,CatNome,0)),"?"))</f>
        <v/>
      </c>
      <c r="K2303" s="54">
        <f>IF(D2303="","",IFERROR(INDEX(CatGrupo,MATCH(D2303,CatNome,0)),"?"))</f>
        <v/>
      </c>
      <c r="L2303" s="55">
        <f>IF(J2303="Entrada",N(I2303),IF(J2303="Saída",-N(I2303),0))</f>
        <v/>
      </c>
      <c r="M2303" s="54">
        <f>IF(B2303="",0,IF(H2303="Previsto",IF(Visao="Realizado + previsto",1,0),1))</f>
        <v/>
      </c>
      <c r="N2303" s="54">
        <f>IF(OR(B2303="",H2303&lt;&gt;"Previsto"),"",IF(B2303&lt;TODAY(),"Atrasado",IF(B2303&lt;=TODAY()+7,"Vence em 7 dias","A vencer")))</f>
        <v/>
      </c>
    </row>
    <row r="2304">
      <c r="B2304" s="51" t="n"/>
      <c r="C2304" s="52" t="n"/>
      <c r="D2304" s="52" t="n"/>
      <c r="E2304" s="52" t="n"/>
      <c r="F2304" s="52" t="n"/>
      <c r="G2304" s="52" t="n"/>
      <c r="H2304" s="52" t="n"/>
      <c r="I2304" s="53" t="n"/>
      <c r="J2304" s="54">
        <f>IF(D2304="","",IFERROR(INDEX(CatTipo,MATCH(D2304,CatNome,0)),"?"))</f>
        <v/>
      </c>
      <c r="K2304" s="54">
        <f>IF(D2304="","",IFERROR(INDEX(CatGrupo,MATCH(D2304,CatNome,0)),"?"))</f>
        <v/>
      </c>
      <c r="L2304" s="55">
        <f>IF(J2304="Entrada",N(I2304),IF(J2304="Saída",-N(I2304),0))</f>
        <v/>
      </c>
      <c r="M2304" s="54">
        <f>IF(B2304="",0,IF(H2304="Previsto",IF(Visao="Realizado + previsto",1,0),1))</f>
        <v/>
      </c>
      <c r="N2304" s="54">
        <f>IF(OR(B2304="",H2304&lt;&gt;"Previsto"),"",IF(B2304&lt;TODAY(),"Atrasado",IF(B2304&lt;=TODAY()+7,"Vence em 7 dias","A vencer")))</f>
        <v/>
      </c>
    </row>
    <row r="2305">
      <c r="B2305" s="51" t="n"/>
      <c r="C2305" s="52" t="n"/>
      <c r="D2305" s="52" t="n"/>
      <c r="E2305" s="52" t="n"/>
      <c r="F2305" s="52" t="n"/>
      <c r="G2305" s="52" t="n"/>
      <c r="H2305" s="52" t="n"/>
      <c r="I2305" s="53" t="n"/>
      <c r="J2305" s="54">
        <f>IF(D2305="","",IFERROR(INDEX(CatTipo,MATCH(D2305,CatNome,0)),"?"))</f>
        <v/>
      </c>
      <c r="K2305" s="54">
        <f>IF(D2305="","",IFERROR(INDEX(CatGrupo,MATCH(D2305,CatNome,0)),"?"))</f>
        <v/>
      </c>
      <c r="L2305" s="55">
        <f>IF(J2305="Entrada",N(I2305),IF(J2305="Saída",-N(I2305),0))</f>
        <v/>
      </c>
      <c r="M2305" s="54">
        <f>IF(B2305="",0,IF(H2305="Previsto",IF(Visao="Realizado + previsto",1,0),1))</f>
        <v/>
      </c>
      <c r="N2305" s="54">
        <f>IF(OR(B2305="",H2305&lt;&gt;"Previsto"),"",IF(B2305&lt;TODAY(),"Atrasado",IF(B2305&lt;=TODAY()+7,"Vence em 7 dias","A vencer")))</f>
        <v/>
      </c>
    </row>
    <row r="2306">
      <c r="B2306" s="51" t="n"/>
      <c r="C2306" s="52" t="n"/>
      <c r="D2306" s="52" t="n"/>
      <c r="E2306" s="52" t="n"/>
      <c r="F2306" s="52" t="n"/>
      <c r="G2306" s="52" t="n"/>
      <c r="H2306" s="52" t="n"/>
      <c r="I2306" s="53" t="n"/>
      <c r="J2306" s="54">
        <f>IF(D2306="","",IFERROR(INDEX(CatTipo,MATCH(D2306,CatNome,0)),"?"))</f>
        <v/>
      </c>
      <c r="K2306" s="54">
        <f>IF(D2306="","",IFERROR(INDEX(CatGrupo,MATCH(D2306,CatNome,0)),"?"))</f>
        <v/>
      </c>
      <c r="L2306" s="55">
        <f>IF(J2306="Entrada",N(I2306),IF(J2306="Saída",-N(I2306),0))</f>
        <v/>
      </c>
      <c r="M2306" s="54">
        <f>IF(B2306="",0,IF(H2306="Previsto",IF(Visao="Realizado + previsto",1,0),1))</f>
        <v/>
      </c>
      <c r="N2306" s="54">
        <f>IF(OR(B2306="",H2306&lt;&gt;"Previsto"),"",IF(B2306&lt;TODAY(),"Atrasado",IF(B2306&lt;=TODAY()+7,"Vence em 7 dias","A vencer")))</f>
        <v/>
      </c>
    </row>
    <row r="2307">
      <c r="B2307" s="51" t="n"/>
      <c r="C2307" s="52" t="n"/>
      <c r="D2307" s="52" t="n"/>
      <c r="E2307" s="52" t="n"/>
      <c r="F2307" s="52" t="n"/>
      <c r="G2307" s="52" t="n"/>
      <c r="H2307" s="52" t="n"/>
      <c r="I2307" s="53" t="n"/>
      <c r="J2307" s="54">
        <f>IF(D2307="","",IFERROR(INDEX(CatTipo,MATCH(D2307,CatNome,0)),"?"))</f>
        <v/>
      </c>
      <c r="K2307" s="54">
        <f>IF(D2307="","",IFERROR(INDEX(CatGrupo,MATCH(D2307,CatNome,0)),"?"))</f>
        <v/>
      </c>
      <c r="L2307" s="55">
        <f>IF(J2307="Entrada",N(I2307),IF(J2307="Saída",-N(I2307),0))</f>
        <v/>
      </c>
      <c r="M2307" s="54">
        <f>IF(B2307="",0,IF(H2307="Previsto",IF(Visao="Realizado + previsto",1,0),1))</f>
        <v/>
      </c>
      <c r="N2307" s="54">
        <f>IF(OR(B2307="",H2307&lt;&gt;"Previsto"),"",IF(B2307&lt;TODAY(),"Atrasado",IF(B2307&lt;=TODAY()+7,"Vence em 7 dias","A vencer")))</f>
        <v/>
      </c>
    </row>
    <row r="2308">
      <c r="B2308" s="51" t="n"/>
      <c r="C2308" s="52" t="n"/>
      <c r="D2308" s="52" t="n"/>
      <c r="E2308" s="52" t="n"/>
      <c r="F2308" s="52" t="n"/>
      <c r="G2308" s="52" t="n"/>
      <c r="H2308" s="52" t="n"/>
      <c r="I2308" s="53" t="n"/>
      <c r="J2308" s="54">
        <f>IF(D2308="","",IFERROR(INDEX(CatTipo,MATCH(D2308,CatNome,0)),"?"))</f>
        <v/>
      </c>
      <c r="K2308" s="54">
        <f>IF(D2308="","",IFERROR(INDEX(CatGrupo,MATCH(D2308,CatNome,0)),"?"))</f>
        <v/>
      </c>
      <c r="L2308" s="55">
        <f>IF(J2308="Entrada",N(I2308),IF(J2308="Saída",-N(I2308),0))</f>
        <v/>
      </c>
      <c r="M2308" s="54">
        <f>IF(B2308="",0,IF(H2308="Previsto",IF(Visao="Realizado + previsto",1,0),1))</f>
        <v/>
      </c>
      <c r="N2308" s="54">
        <f>IF(OR(B2308="",H2308&lt;&gt;"Previsto"),"",IF(B2308&lt;TODAY(),"Atrasado",IF(B2308&lt;=TODAY()+7,"Vence em 7 dias","A vencer")))</f>
        <v/>
      </c>
    </row>
    <row r="2309">
      <c r="B2309" s="51" t="n"/>
      <c r="C2309" s="52" t="n"/>
      <c r="D2309" s="52" t="n"/>
      <c r="E2309" s="52" t="n"/>
      <c r="F2309" s="52" t="n"/>
      <c r="G2309" s="52" t="n"/>
      <c r="H2309" s="52" t="n"/>
      <c r="I2309" s="53" t="n"/>
      <c r="J2309" s="54">
        <f>IF(D2309="","",IFERROR(INDEX(CatTipo,MATCH(D2309,CatNome,0)),"?"))</f>
        <v/>
      </c>
      <c r="K2309" s="54">
        <f>IF(D2309="","",IFERROR(INDEX(CatGrupo,MATCH(D2309,CatNome,0)),"?"))</f>
        <v/>
      </c>
      <c r="L2309" s="55">
        <f>IF(J2309="Entrada",N(I2309),IF(J2309="Saída",-N(I2309),0))</f>
        <v/>
      </c>
      <c r="M2309" s="54">
        <f>IF(B2309="",0,IF(H2309="Previsto",IF(Visao="Realizado + previsto",1,0),1))</f>
        <v/>
      </c>
      <c r="N2309" s="54">
        <f>IF(OR(B2309="",H2309&lt;&gt;"Previsto"),"",IF(B2309&lt;TODAY(),"Atrasado",IF(B2309&lt;=TODAY()+7,"Vence em 7 dias","A vencer")))</f>
        <v/>
      </c>
    </row>
    <row r="2310">
      <c r="B2310" s="51" t="n"/>
      <c r="C2310" s="52" t="n"/>
      <c r="D2310" s="52" t="n"/>
      <c r="E2310" s="52" t="n"/>
      <c r="F2310" s="52" t="n"/>
      <c r="G2310" s="52" t="n"/>
      <c r="H2310" s="52" t="n"/>
      <c r="I2310" s="53" t="n"/>
      <c r="J2310" s="54">
        <f>IF(D2310="","",IFERROR(INDEX(CatTipo,MATCH(D2310,CatNome,0)),"?"))</f>
        <v/>
      </c>
      <c r="K2310" s="54">
        <f>IF(D2310="","",IFERROR(INDEX(CatGrupo,MATCH(D2310,CatNome,0)),"?"))</f>
        <v/>
      </c>
      <c r="L2310" s="55">
        <f>IF(J2310="Entrada",N(I2310),IF(J2310="Saída",-N(I2310),0))</f>
        <v/>
      </c>
      <c r="M2310" s="54">
        <f>IF(B2310="",0,IF(H2310="Previsto",IF(Visao="Realizado + previsto",1,0),1))</f>
        <v/>
      </c>
      <c r="N2310" s="54">
        <f>IF(OR(B2310="",H2310&lt;&gt;"Previsto"),"",IF(B2310&lt;TODAY(),"Atrasado",IF(B2310&lt;=TODAY()+7,"Vence em 7 dias","A vencer")))</f>
        <v/>
      </c>
    </row>
    <row r="2311">
      <c r="B2311" s="51" t="n"/>
      <c r="C2311" s="52" t="n"/>
      <c r="D2311" s="52" t="n"/>
      <c r="E2311" s="52" t="n"/>
      <c r="F2311" s="52" t="n"/>
      <c r="G2311" s="52" t="n"/>
      <c r="H2311" s="52" t="n"/>
      <c r="I2311" s="53" t="n"/>
      <c r="J2311" s="54">
        <f>IF(D2311="","",IFERROR(INDEX(CatTipo,MATCH(D2311,CatNome,0)),"?"))</f>
        <v/>
      </c>
      <c r="K2311" s="54">
        <f>IF(D2311="","",IFERROR(INDEX(CatGrupo,MATCH(D2311,CatNome,0)),"?"))</f>
        <v/>
      </c>
      <c r="L2311" s="55">
        <f>IF(J2311="Entrada",N(I2311),IF(J2311="Saída",-N(I2311),0))</f>
        <v/>
      </c>
      <c r="M2311" s="54">
        <f>IF(B2311="",0,IF(H2311="Previsto",IF(Visao="Realizado + previsto",1,0),1))</f>
        <v/>
      </c>
      <c r="N2311" s="54">
        <f>IF(OR(B2311="",H2311&lt;&gt;"Previsto"),"",IF(B2311&lt;TODAY(),"Atrasado",IF(B2311&lt;=TODAY()+7,"Vence em 7 dias","A vencer")))</f>
        <v/>
      </c>
    </row>
    <row r="2312">
      <c r="B2312" s="51" t="n"/>
      <c r="C2312" s="52" t="n"/>
      <c r="D2312" s="52" t="n"/>
      <c r="E2312" s="52" t="n"/>
      <c r="F2312" s="52" t="n"/>
      <c r="G2312" s="52" t="n"/>
      <c r="H2312" s="52" t="n"/>
      <c r="I2312" s="53" t="n"/>
      <c r="J2312" s="54">
        <f>IF(D2312="","",IFERROR(INDEX(CatTipo,MATCH(D2312,CatNome,0)),"?"))</f>
        <v/>
      </c>
      <c r="K2312" s="54">
        <f>IF(D2312="","",IFERROR(INDEX(CatGrupo,MATCH(D2312,CatNome,0)),"?"))</f>
        <v/>
      </c>
      <c r="L2312" s="55">
        <f>IF(J2312="Entrada",N(I2312),IF(J2312="Saída",-N(I2312),0))</f>
        <v/>
      </c>
      <c r="M2312" s="54">
        <f>IF(B2312="",0,IF(H2312="Previsto",IF(Visao="Realizado + previsto",1,0),1))</f>
        <v/>
      </c>
      <c r="N2312" s="54">
        <f>IF(OR(B2312="",H2312&lt;&gt;"Previsto"),"",IF(B2312&lt;TODAY(),"Atrasado",IF(B2312&lt;=TODAY()+7,"Vence em 7 dias","A vencer")))</f>
        <v/>
      </c>
    </row>
    <row r="2313">
      <c r="B2313" s="51" t="n"/>
      <c r="C2313" s="52" t="n"/>
      <c r="D2313" s="52" t="n"/>
      <c r="E2313" s="52" t="n"/>
      <c r="F2313" s="52" t="n"/>
      <c r="G2313" s="52" t="n"/>
      <c r="H2313" s="52" t="n"/>
      <c r="I2313" s="53" t="n"/>
      <c r="J2313" s="54">
        <f>IF(D2313="","",IFERROR(INDEX(CatTipo,MATCH(D2313,CatNome,0)),"?"))</f>
        <v/>
      </c>
      <c r="K2313" s="54">
        <f>IF(D2313="","",IFERROR(INDEX(CatGrupo,MATCH(D2313,CatNome,0)),"?"))</f>
        <v/>
      </c>
      <c r="L2313" s="55">
        <f>IF(J2313="Entrada",N(I2313),IF(J2313="Saída",-N(I2313),0))</f>
        <v/>
      </c>
      <c r="M2313" s="54">
        <f>IF(B2313="",0,IF(H2313="Previsto",IF(Visao="Realizado + previsto",1,0),1))</f>
        <v/>
      </c>
      <c r="N2313" s="54">
        <f>IF(OR(B2313="",H2313&lt;&gt;"Previsto"),"",IF(B2313&lt;TODAY(),"Atrasado",IF(B2313&lt;=TODAY()+7,"Vence em 7 dias","A vencer")))</f>
        <v/>
      </c>
    </row>
    <row r="2314">
      <c r="B2314" s="51" t="n"/>
      <c r="C2314" s="52" t="n"/>
      <c r="D2314" s="52" t="n"/>
      <c r="E2314" s="52" t="n"/>
      <c r="F2314" s="52" t="n"/>
      <c r="G2314" s="52" t="n"/>
      <c r="H2314" s="52" t="n"/>
      <c r="I2314" s="53" t="n"/>
      <c r="J2314" s="54">
        <f>IF(D2314="","",IFERROR(INDEX(CatTipo,MATCH(D2314,CatNome,0)),"?"))</f>
        <v/>
      </c>
      <c r="K2314" s="54">
        <f>IF(D2314="","",IFERROR(INDEX(CatGrupo,MATCH(D2314,CatNome,0)),"?"))</f>
        <v/>
      </c>
      <c r="L2314" s="55">
        <f>IF(J2314="Entrada",N(I2314),IF(J2314="Saída",-N(I2314),0))</f>
        <v/>
      </c>
      <c r="M2314" s="54">
        <f>IF(B2314="",0,IF(H2314="Previsto",IF(Visao="Realizado + previsto",1,0),1))</f>
        <v/>
      </c>
      <c r="N2314" s="54">
        <f>IF(OR(B2314="",H2314&lt;&gt;"Previsto"),"",IF(B2314&lt;TODAY(),"Atrasado",IF(B2314&lt;=TODAY()+7,"Vence em 7 dias","A vencer")))</f>
        <v/>
      </c>
    </row>
    <row r="2315">
      <c r="B2315" s="51" t="n"/>
      <c r="C2315" s="52" t="n"/>
      <c r="D2315" s="52" t="n"/>
      <c r="E2315" s="52" t="n"/>
      <c r="F2315" s="52" t="n"/>
      <c r="G2315" s="52" t="n"/>
      <c r="H2315" s="52" t="n"/>
      <c r="I2315" s="53" t="n"/>
      <c r="J2315" s="54">
        <f>IF(D2315="","",IFERROR(INDEX(CatTipo,MATCH(D2315,CatNome,0)),"?"))</f>
        <v/>
      </c>
      <c r="K2315" s="54">
        <f>IF(D2315="","",IFERROR(INDEX(CatGrupo,MATCH(D2315,CatNome,0)),"?"))</f>
        <v/>
      </c>
      <c r="L2315" s="55">
        <f>IF(J2315="Entrada",N(I2315),IF(J2315="Saída",-N(I2315),0))</f>
        <v/>
      </c>
      <c r="M2315" s="54">
        <f>IF(B2315="",0,IF(H2315="Previsto",IF(Visao="Realizado + previsto",1,0),1))</f>
        <v/>
      </c>
      <c r="N2315" s="54">
        <f>IF(OR(B2315="",H2315&lt;&gt;"Previsto"),"",IF(B2315&lt;TODAY(),"Atrasado",IF(B2315&lt;=TODAY()+7,"Vence em 7 dias","A vencer")))</f>
        <v/>
      </c>
    </row>
    <row r="2316">
      <c r="B2316" s="51" t="n"/>
      <c r="C2316" s="52" t="n"/>
      <c r="D2316" s="52" t="n"/>
      <c r="E2316" s="52" t="n"/>
      <c r="F2316" s="52" t="n"/>
      <c r="G2316" s="52" t="n"/>
      <c r="H2316" s="52" t="n"/>
      <c r="I2316" s="53" t="n"/>
      <c r="J2316" s="54">
        <f>IF(D2316="","",IFERROR(INDEX(CatTipo,MATCH(D2316,CatNome,0)),"?"))</f>
        <v/>
      </c>
      <c r="K2316" s="54">
        <f>IF(D2316="","",IFERROR(INDEX(CatGrupo,MATCH(D2316,CatNome,0)),"?"))</f>
        <v/>
      </c>
      <c r="L2316" s="55">
        <f>IF(J2316="Entrada",N(I2316),IF(J2316="Saída",-N(I2316),0))</f>
        <v/>
      </c>
      <c r="M2316" s="54">
        <f>IF(B2316="",0,IF(H2316="Previsto",IF(Visao="Realizado + previsto",1,0),1))</f>
        <v/>
      </c>
      <c r="N2316" s="54">
        <f>IF(OR(B2316="",H2316&lt;&gt;"Previsto"),"",IF(B2316&lt;TODAY(),"Atrasado",IF(B2316&lt;=TODAY()+7,"Vence em 7 dias","A vencer")))</f>
        <v/>
      </c>
    </row>
    <row r="2317">
      <c r="B2317" s="51" t="n"/>
      <c r="C2317" s="52" t="n"/>
      <c r="D2317" s="52" t="n"/>
      <c r="E2317" s="52" t="n"/>
      <c r="F2317" s="52" t="n"/>
      <c r="G2317" s="52" t="n"/>
      <c r="H2317" s="52" t="n"/>
      <c r="I2317" s="53" t="n"/>
      <c r="J2317" s="54">
        <f>IF(D2317="","",IFERROR(INDEX(CatTipo,MATCH(D2317,CatNome,0)),"?"))</f>
        <v/>
      </c>
      <c r="K2317" s="54">
        <f>IF(D2317="","",IFERROR(INDEX(CatGrupo,MATCH(D2317,CatNome,0)),"?"))</f>
        <v/>
      </c>
      <c r="L2317" s="55">
        <f>IF(J2317="Entrada",N(I2317),IF(J2317="Saída",-N(I2317),0))</f>
        <v/>
      </c>
      <c r="M2317" s="54">
        <f>IF(B2317="",0,IF(H2317="Previsto",IF(Visao="Realizado + previsto",1,0),1))</f>
        <v/>
      </c>
      <c r="N2317" s="54">
        <f>IF(OR(B2317="",H2317&lt;&gt;"Previsto"),"",IF(B2317&lt;TODAY(),"Atrasado",IF(B2317&lt;=TODAY()+7,"Vence em 7 dias","A vencer")))</f>
        <v/>
      </c>
    </row>
    <row r="2318">
      <c r="B2318" s="51" t="n"/>
      <c r="C2318" s="52" t="n"/>
      <c r="D2318" s="52" t="n"/>
      <c r="E2318" s="52" t="n"/>
      <c r="F2318" s="52" t="n"/>
      <c r="G2318" s="52" t="n"/>
      <c r="H2318" s="52" t="n"/>
      <c r="I2318" s="53" t="n"/>
      <c r="J2318" s="54">
        <f>IF(D2318="","",IFERROR(INDEX(CatTipo,MATCH(D2318,CatNome,0)),"?"))</f>
        <v/>
      </c>
      <c r="K2318" s="54">
        <f>IF(D2318="","",IFERROR(INDEX(CatGrupo,MATCH(D2318,CatNome,0)),"?"))</f>
        <v/>
      </c>
      <c r="L2318" s="55">
        <f>IF(J2318="Entrada",N(I2318),IF(J2318="Saída",-N(I2318),0))</f>
        <v/>
      </c>
      <c r="M2318" s="54">
        <f>IF(B2318="",0,IF(H2318="Previsto",IF(Visao="Realizado + previsto",1,0),1))</f>
        <v/>
      </c>
      <c r="N2318" s="54">
        <f>IF(OR(B2318="",H2318&lt;&gt;"Previsto"),"",IF(B2318&lt;TODAY(),"Atrasado",IF(B2318&lt;=TODAY()+7,"Vence em 7 dias","A vencer")))</f>
        <v/>
      </c>
    </row>
    <row r="2319">
      <c r="B2319" s="51" t="n"/>
      <c r="C2319" s="52" t="n"/>
      <c r="D2319" s="52" t="n"/>
      <c r="E2319" s="52" t="n"/>
      <c r="F2319" s="52" t="n"/>
      <c r="G2319" s="52" t="n"/>
      <c r="H2319" s="52" t="n"/>
      <c r="I2319" s="53" t="n"/>
      <c r="J2319" s="54">
        <f>IF(D2319="","",IFERROR(INDEX(CatTipo,MATCH(D2319,CatNome,0)),"?"))</f>
        <v/>
      </c>
      <c r="K2319" s="54">
        <f>IF(D2319="","",IFERROR(INDEX(CatGrupo,MATCH(D2319,CatNome,0)),"?"))</f>
        <v/>
      </c>
      <c r="L2319" s="55">
        <f>IF(J2319="Entrada",N(I2319),IF(J2319="Saída",-N(I2319),0))</f>
        <v/>
      </c>
      <c r="M2319" s="54">
        <f>IF(B2319="",0,IF(H2319="Previsto",IF(Visao="Realizado + previsto",1,0),1))</f>
        <v/>
      </c>
      <c r="N2319" s="54">
        <f>IF(OR(B2319="",H2319&lt;&gt;"Previsto"),"",IF(B2319&lt;TODAY(),"Atrasado",IF(B2319&lt;=TODAY()+7,"Vence em 7 dias","A vencer")))</f>
        <v/>
      </c>
    </row>
    <row r="2320">
      <c r="B2320" s="51" t="n"/>
      <c r="C2320" s="52" t="n"/>
      <c r="D2320" s="52" t="n"/>
      <c r="E2320" s="52" t="n"/>
      <c r="F2320" s="52" t="n"/>
      <c r="G2320" s="52" t="n"/>
      <c r="H2320" s="52" t="n"/>
      <c r="I2320" s="53" t="n"/>
      <c r="J2320" s="54">
        <f>IF(D2320="","",IFERROR(INDEX(CatTipo,MATCH(D2320,CatNome,0)),"?"))</f>
        <v/>
      </c>
      <c r="K2320" s="54">
        <f>IF(D2320="","",IFERROR(INDEX(CatGrupo,MATCH(D2320,CatNome,0)),"?"))</f>
        <v/>
      </c>
      <c r="L2320" s="55">
        <f>IF(J2320="Entrada",N(I2320),IF(J2320="Saída",-N(I2320),0))</f>
        <v/>
      </c>
      <c r="M2320" s="54">
        <f>IF(B2320="",0,IF(H2320="Previsto",IF(Visao="Realizado + previsto",1,0),1))</f>
        <v/>
      </c>
      <c r="N2320" s="54">
        <f>IF(OR(B2320="",H2320&lt;&gt;"Previsto"),"",IF(B2320&lt;TODAY(),"Atrasado",IF(B2320&lt;=TODAY()+7,"Vence em 7 dias","A vencer")))</f>
        <v/>
      </c>
    </row>
    <row r="2321">
      <c r="B2321" s="51" t="n"/>
      <c r="C2321" s="52" t="n"/>
      <c r="D2321" s="52" t="n"/>
      <c r="E2321" s="52" t="n"/>
      <c r="F2321" s="52" t="n"/>
      <c r="G2321" s="52" t="n"/>
      <c r="H2321" s="52" t="n"/>
      <c r="I2321" s="53" t="n"/>
      <c r="J2321" s="54">
        <f>IF(D2321="","",IFERROR(INDEX(CatTipo,MATCH(D2321,CatNome,0)),"?"))</f>
        <v/>
      </c>
      <c r="K2321" s="54">
        <f>IF(D2321="","",IFERROR(INDEX(CatGrupo,MATCH(D2321,CatNome,0)),"?"))</f>
        <v/>
      </c>
      <c r="L2321" s="55">
        <f>IF(J2321="Entrada",N(I2321),IF(J2321="Saída",-N(I2321),0))</f>
        <v/>
      </c>
      <c r="M2321" s="54">
        <f>IF(B2321="",0,IF(H2321="Previsto",IF(Visao="Realizado + previsto",1,0),1))</f>
        <v/>
      </c>
      <c r="N2321" s="54">
        <f>IF(OR(B2321="",H2321&lt;&gt;"Previsto"),"",IF(B2321&lt;TODAY(),"Atrasado",IF(B2321&lt;=TODAY()+7,"Vence em 7 dias","A vencer")))</f>
        <v/>
      </c>
    </row>
    <row r="2322">
      <c r="B2322" s="51" t="n"/>
      <c r="C2322" s="52" t="n"/>
      <c r="D2322" s="52" t="n"/>
      <c r="E2322" s="52" t="n"/>
      <c r="F2322" s="52" t="n"/>
      <c r="G2322" s="52" t="n"/>
      <c r="H2322" s="52" t="n"/>
      <c r="I2322" s="53" t="n"/>
      <c r="J2322" s="54">
        <f>IF(D2322="","",IFERROR(INDEX(CatTipo,MATCH(D2322,CatNome,0)),"?"))</f>
        <v/>
      </c>
      <c r="K2322" s="54">
        <f>IF(D2322="","",IFERROR(INDEX(CatGrupo,MATCH(D2322,CatNome,0)),"?"))</f>
        <v/>
      </c>
      <c r="L2322" s="55">
        <f>IF(J2322="Entrada",N(I2322),IF(J2322="Saída",-N(I2322),0))</f>
        <v/>
      </c>
      <c r="M2322" s="54">
        <f>IF(B2322="",0,IF(H2322="Previsto",IF(Visao="Realizado + previsto",1,0),1))</f>
        <v/>
      </c>
      <c r="N2322" s="54">
        <f>IF(OR(B2322="",H2322&lt;&gt;"Previsto"),"",IF(B2322&lt;TODAY(),"Atrasado",IF(B2322&lt;=TODAY()+7,"Vence em 7 dias","A vencer")))</f>
        <v/>
      </c>
    </row>
    <row r="2323">
      <c r="B2323" s="51" t="n"/>
      <c r="C2323" s="52" t="n"/>
      <c r="D2323" s="52" t="n"/>
      <c r="E2323" s="52" t="n"/>
      <c r="F2323" s="52" t="n"/>
      <c r="G2323" s="52" t="n"/>
      <c r="H2323" s="52" t="n"/>
      <c r="I2323" s="53" t="n"/>
      <c r="J2323" s="54">
        <f>IF(D2323="","",IFERROR(INDEX(CatTipo,MATCH(D2323,CatNome,0)),"?"))</f>
        <v/>
      </c>
      <c r="K2323" s="54">
        <f>IF(D2323="","",IFERROR(INDEX(CatGrupo,MATCH(D2323,CatNome,0)),"?"))</f>
        <v/>
      </c>
      <c r="L2323" s="55">
        <f>IF(J2323="Entrada",N(I2323),IF(J2323="Saída",-N(I2323),0))</f>
        <v/>
      </c>
      <c r="M2323" s="54">
        <f>IF(B2323="",0,IF(H2323="Previsto",IF(Visao="Realizado + previsto",1,0),1))</f>
        <v/>
      </c>
      <c r="N2323" s="54">
        <f>IF(OR(B2323="",H2323&lt;&gt;"Previsto"),"",IF(B2323&lt;TODAY(),"Atrasado",IF(B2323&lt;=TODAY()+7,"Vence em 7 dias","A vencer")))</f>
        <v/>
      </c>
    </row>
    <row r="2324">
      <c r="B2324" s="51" t="n"/>
      <c r="C2324" s="52" t="n"/>
      <c r="D2324" s="52" t="n"/>
      <c r="E2324" s="52" t="n"/>
      <c r="F2324" s="52" t="n"/>
      <c r="G2324" s="52" t="n"/>
      <c r="H2324" s="52" t="n"/>
      <c r="I2324" s="53" t="n"/>
      <c r="J2324" s="54">
        <f>IF(D2324="","",IFERROR(INDEX(CatTipo,MATCH(D2324,CatNome,0)),"?"))</f>
        <v/>
      </c>
      <c r="K2324" s="54">
        <f>IF(D2324="","",IFERROR(INDEX(CatGrupo,MATCH(D2324,CatNome,0)),"?"))</f>
        <v/>
      </c>
      <c r="L2324" s="55">
        <f>IF(J2324="Entrada",N(I2324),IF(J2324="Saída",-N(I2324),0))</f>
        <v/>
      </c>
      <c r="M2324" s="54">
        <f>IF(B2324="",0,IF(H2324="Previsto",IF(Visao="Realizado + previsto",1,0),1))</f>
        <v/>
      </c>
      <c r="N2324" s="54">
        <f>IF(OR(B2324="",H2324&lt;&gt;"Previsto"),"",IF(B2324&lt;TODAY(),"Atrasado",IF(B2324&lt;=TODAY()+7,"Vence em 7 dias","A vencer")))</f>
        <v/>
      </c>
    </row>
    <row r="2325">
      <c r="B2325" s="51" t="n"/>
      <c r="C2325" s="52" t="n"/>
      <c r="D2325" s="52" t="n"/>
      <c r="E2325" s="52" t="n"/>
      <c r="F2325" s="52" t="n"/>
      <c r="G2325" s="52" t="n"/>
      <c r="H2325" s="52" t="n"/>
      <c r="I2325" s="53" t="n"/>
      <c r="J2325" s="54">
        <f>IF(D2325="","",IFERROR(INDEX(CatTipo,MATCH(D2325,CatNome,0)),"?"))</f>
        <v/>
      </c>
      <c r="K2325" s="54">
        <f>IF(D2325="","",IFERROR(INDEX(CatGrupo,MATCH(D2325,CatNome,0)),"?"))</f>
        <v/>
      </c>
      <c r="L2325" s="55">
        <f>IF(J2325="Entrada",N(I2325),IF(J2325="Saída",-N(I2325),0))</f>
        <v/>
      </c>
      <c r="M2325" s="54">
        <f>IF(B2325="",0,IF(H2325="Previsto",IF(Visao="Realizado + previsto",1,0),1))</f>
        <v/>
      </c>
      <c r="N2325" s="54">
        <f>IF(OR(B2325="",H2325&lt;&gt;"Previsto"),"",IF(B2325&lt;TODAY(),"Atrasado",IF(B2325&lt;=TODAY()+7,"Vence em 7 dias","A vencer")))</f>
        <v/>
      </c>
    </row>
    <row r="2326">
      <c r="B2326" s="51" t="n"/>
      <c r="C2326" s="52" t="n"/>
      <c r="D2326" s="52" t="n"/>
      <c r="E2326" s="52" t="n"/>
      <c r="F2326" s="52" t="n"/>
      <c r="G2326" s="52" t="n"/>
      <c r="H2326" s="52" t="n"/>
      <c r="I2326" s="53" t="n"/>
      <c r="J2326" s="54">
        <f>IF(D2326="","",IFERROR(INDEX(CatTipo,MATCH(D2326,CatNome,0)),"?"))</f>
        <v/>
      </c>
      <c r="K2326" s="54">
        <f>IF(D2326="","",IFERROR(INDEX(CatGrupo,MATCH(D2326,CatNome,0)),"?"))</f>
        <v/>
      </c>
      <c r="L2326" s="55">
        <f>IF(J2326="Entrada",N(I2326),IF(J2326="Saída",-N(I2326),0))</f>
        <v/>
      </c>
      <c r="M2326" s="54">
        <f>IF(B2326="",0,IF(H2326="Previsto",IF(Visao="Realizado + previsto",1,0),1))</f>
        <v/>
      </c>
      <c r="N2326" s="54">
        <f>IF(OR(B2326="",H2326&lt;&gt;"Previsto"),"",IF(B2326&lt;TODAY(),"Atrasado",IF(B2326&lt;=TODAY()+7,"Vence em 7 dias","A vencer")))</f>
        <v/>
      </c>
    </row>
    <row r="2327">
      <c r="B2327" s="51" t="n"/>
      <c r="C2327" s="52" t="n"/>
      <c r="D2327" s="52" t="n"/>
      <c r="E2327" s="52" t="n"/>
      <c r="F2327" s="52" t="n"/>
      <c r="G2327" s="52" t="n"/>
      <c r="H2327" s="52" t="n"/>
      <c r="I2327" s="53" t="n"/>
      <c r="J2327" s="54">
        <f>IF(D2327="","",IFERROR(INDEX(CatTipo,MATCH(D2327,CatNome,0)),"?"))</f>
        <v/>
      </c>
      <c r="K2327" s="54">
        <f>IF(D2327="","",IFERROR(INDEX(CatGrupo,MATCH(D2327,CatNome,0)),"?"))</f>
        <v/>
      </c>
      <c r="L2327" s="55">
        <f>IF(J2327="Entrada",N(I2327),IF(J2327="Saída",-N(I2327),0))</f>
        <v/>
      </c>
      <c r="M2327" s="54">
        <f>IF(B2327="",0,IF(H2327="Previsto",IF(Visao="Realizado + previsto",1,0),1))</f>
        <v/>
      </c>
      <c r="N2327" s="54">
        <f>IF(OR(B2327="",H2327&lt;&gt;"Previsto"),"",IF(B2327&lt;TODAY(),"Atrasado",IF(B2327&lt;=TODAY()+7,"Vence em 7 dias","A vencer")))</f>
        <v/>
      </c>
    </row>
    <row r="2328">
      <c r="B2328" s="51" t="n"/>
      <c r="C2328" s="52" t="n"/>
      <c r="D2328" s="52" t="n"/>
      <c r="E2328" s="52" t="n"/>
      <c r="F2328" s="52" t="n"/>
      <c r="G2328" s="52" t="n"/>
      <c r="H2328" s="52" t="n"/>
      <c r="I2328" s="53" t="n"/>
      <c r="J2328" s="54">
        <f>IF(D2328="","",IFERROR(INDEX(CatTipo,MATCH(D2328,CatNome,0)),"?"))</f>
        <v/>
      </c>
      <c r="K2328" s="54">
        <f>IF(D2328="","",IFERROR(INDEX(CatGrupo,MATCH(D2328,CatNome,0)),"?"))</f>
        <v/>
      </c>
      <c r="L2328" s="55">
        <f>IF(J2328="Entrada",N(I2328),IF(J2328="Saída",-N(I2328),0))</f>
        <v/>
      </c>
      <c r="M2328" s="54">
        <f>IF(B2328="",0,IF(H2328="Previsto",IF(Visao="Realizado + previsto",1,0),1))</f>
        <v/>
      </c>
      <c r="N2328" s="54">
        <f>IF(OR(B2328="",H2328&lt;&gt;"Previsto"),"",IF(B2328&lt;TODAY(),"Atrasado",IF(B2328&lt;=TODAY()+7,"Vence em 7 dias","A vencer")))</f>
        <v/>
      </c>
    </row>
    <row r="2329">
      <c r="B2329" s="51" t="n"/>
      <c r="C2329" s="52" t="n"/>
      <c r="D2329" s="52" t="n"/>
      <c r="E2329" s="52" t="n"/>
      <c r="F2329" s="52" t="n"/>
      <c r="G2329" s="52" t="n"/>
      <c r="H2329" s="52" t="n"/>
      <c r="I2329" s="53" t="n"/>
      <c r="J2329" s="54">
        <f>IF(D2329="","",IFERROR(INDEX(CatTipo,MATCH(D2329,CatNome,0)),"?"))</f>
        <v/>
      </c>
      <c r="K2329" s="54">
        <f>IF(D2329="","",IFERROR(INDEX(CatGrupo,MATCH(D2329,CatNome,0)),"?"))</f>
        <v/>
      </c>
      <c r="L2329" s="55">
        <f>IF(J2329="Entrada",N(I2329),IF(J2329="Saída",-N(I2329),0))</f>
        <v/>
      </c>
      <c r="M2329" s="54">
        <f>IF(B2329="",0,IF(H2329="Previsto",IF(Visao="Realizado + previsto",1,0),1))</f>
        <v/>
      </c>
      <c r="N2329" s="54">
        <f>IF(OR(B2329="",H2329&lt;&gt;"Previsto"),"",IF(B2329&lt;TODAY(),"Atrasado",IF(B2329&lt;=TODAY()+7,"Vence em 7 dias","A vencer")))</f>
        <v/>
      </c>
    </row>
    <row r="2330">
      <c r="B2330" s="51" t="n"/>
      <c r="C2330" s="52" t="n"/>
      <c r="D2330" s="52" t="n"/>
      <c r="E2330" s="52" t="n"/>
      <c r="F2330" s="52" t="n"/>
      <c r="G2330" s="52" t="n"/>
      <c r="H2330" s="52" t="n"/>
      <c r="I2330" s="53" t="n"/>
      <c r="J2330" s="54">
        <f>IF(D2330="","",IFERROR(INDEX(CatTipo,MATCH(D2330,CatNome,0)),"?"))</f>
        <v/>
      </c>
      <c r="K2330" s="54">
        <f>IF(D2330="","",IFERROR(INDEX(CatGrupo,MATCH(D2330,CatNome,0)),"?"))</f>
        <v/>
      </c>
      <c r="L2330" s="55">
        <f>IF(J2330="Entrada",N(I2330),IF(J2330="Saída",-N(I2330),0))</f>
        <v/>
      </c>
      <c r="M2330" s="54">
        <f>IF(B2330="",0,IF(H2330="Previsto",IF(Visao="Realizado + previsto",1,0),1))</f>
        <v/>
      </c>
      <c r="N2330" s="54">
        <f>IF(OR(B2330="",H2330&lt;&gt;"Previsto"),"",IF(B2330&lt;TODAY(),"Atrasado",IF(B2330&lt;=TODAY()+7,"Vence em 7 dias","A vencer")))</f>
        <v/>
      </c>
    </row>
    <row r="2331">
      <c r="B2331" s="51" t="n"/>
      <c r="C2331" s="52" t="n"/>
      <c r="D2331" s="52" t="n"/>
      <c r="E2331" s="52" t="n"/>
      <c r="F2331" s="52" t="n"/>
      <c r="G2331" s="52" t="n"/>
      <c r="H2331" s="52" t="n"/>
      <c r="I2331" s="53" t="n"/>
      <c r="J2331" s="54">
        <f>IF(D2331="","",IFERROR(INDEX(CatTipo,MATCH(D2331,CatNome,0)),"?"))</f>
        <v/>
      </c>
      <c r="K2331" s="54">
        <f>IF(D2331="","",IFERROR(INDEX(CatGrupo,MATCH(D2331,CatNome,0)),"?"))</f>
        <v/>
      </c>
      <c r="L2331" s="55">
        <f>IF(J2331="Entrada",N(I2331),IF(J2331="Saída",-N(I2331),0))</f>
        <v/>
      </c>
      <c r="M2331" s="54">
        <f>IF(B2331="",0,IF(H2331="Previsto",IF(Visao="Realizado + previsto",1,0),1))</f>
        <v/>
      </c>
      <c r="N2331" s="54">
        <f>IF(OR(B2331="",H2331&lt;&gt;"Previsto"),"",IF(B2331&lt;TODAY(),"Atrasado",IF(B2331&lt;=TODAY()+7,"Vence em 7 dias","A vencer")))</f>
        <v/>
      </c>
    </row>
    <row r="2332">
      <c r="B2332" s="51" t="n"/>
      <c r="C2332" s="52" t="n"/>
      <c r="D2332" s="52" t="n"/>
      <c r="E2332" s="52" t="n"/>
      <c r="F2332" s="52" t="n"/>
      <c r="G2332" s="52" t="n"/>
      <c r="H2332" s="52" t="n"/>
      <c r="I2332" s="53" t="n"/>
      <c r="J2332" s="54">
        <f>IF(D2332="","",IFERROR(INDEX(CatTipo,MATCH(D2332,CatNome,0)),"?"))</f>
        <v/>
      </c>
      <c r="K2332" s="54">
        <f>IF(D2332="","",IFERROR(INDEX(CatGrupo,MATCH(D2332,CatNome,0)),"?"))</f>
        <v/>
      </c>
      <c r="L2332" s="55">
        <f>IF(J2332="Entrada",N(I2332),IF(J2332="Saída",-N(I2332),0))</f>
        <v/>
      </c>
      <c r="M2332" s="54">
        <f>IF(B2332="",0,IF(H2332="Previsto",IF(Visao="Realizado + previsto",1,0),1))</f>
        <v/>
      </c>
      <c r="N2332" s="54">
        <f>IF(OR(B2332="",H2332&lt;&gt;"Previsto"),"",IF(B2332&lt;TODAY(),"Atrasado",IF(B2332&lt;=TODAY()+7,"Vence em 7 dias","A vencer")))</f>
        <v/>
      </c>
    </row>
    <row r="2333">
      <c r="B2333" s="51" t="n"/>
      <c r="C2333" s="52" t="n"/>
      <c r="D2333" s="52" t="n"/>
      <c r="E2333" s="52" t="n"/>
      <c r="F2333" s="52" t="n"/>
      <c r="G2333" s="52" t="n"/>
      <c r="H2333" s="52" t="n"/>
      <c r="I2333" s="53" t="n"/>
      <c r="J2333" s="54">
        <f>IF(D2333="","",IFERROR(INDEX(CatTipo,MATCH(D2333,CatNome,0)),"?"))</f>
        <v/>
      </c>
      <c r="K2333" s="54">
        <f>IF(D2333="","",IFERROR(INDEX(CatGrupo,MATCH(D2333,CatNome,0)),"?"))</f>
        <v/>
      </c>
      <c r="L2333" s="55">
        <f>IF(J2333="Entrada",N(I2333),IF(J2333="Saída",-N(I2333),0))</f>
        <v/>
      </c>
      <c r="M2333" s="54">
        <f>IF(B2333="",0,IF(H2333="Previsto",IF(Visao="Realizado + previsto",1,0),1))</f>
        <v/>
      </c>
      <c r="N2333" s="54">
        <f>IF(OR(B2333="",H2333&lt;&gt;"Previsto"),"",IF(B2333&lt;TODAY(),"Atrasado",IF(B2333&lt;=TODAY()+7,"Vence em 7 dias","A vencer")))</f>
        <v/>
      </c>
    </row>
    <row r="2334">
      <c r="B2334" s="51" t="n"/>
      <c r="C2334" s="52" t="n"/>
      <c r="D2334" s="52" t="n"/>
      <c r="E2334" s="52" t="n"/>
      <c r="F2334" s="52" t="n"/>
      <c r="G2334" s="52" t="n"/>
      <c r="H2334" s="52" t="n"/>
      <c r="I2334" s="53" t="n"/>
      <c r="J2334" s="54">
        <f>IF(D2334="","",IFERROR(INDEX(CatTipo,MATCH(D2334,CatNome,0)),"?"))</f>
        <v/>
      </c>
      <c r="K2334" s="54">
        <f>IF(D2334="","",IFERROR(INDEX(CatGrupo,MATCH(D2334,CatNome,0)),"?"))</f>
        <v/>
      </c>
      <c r="L2334" s="55">
        <f>IF(J2334="Entrada",N(I2334),IF(J2334="Saída",-N(I2334),0))</f>
        <v/>
      </c>
      <c r="M2334" s="54">
        <f>IF(B2334="",0,IF(H2334="Previsto",IF(Visao="Realizado + previsto",1,0),1))</f>
        <v/>
      </c>
      <c r="N2334" s="54">
        <f>IF(OR(B2334="",H2334&lt;&gt;"Previsto"),"",IF(B2334&lt;TODAY(),"Atrasado",IF(B2334&lt;=TODAY()+7,"Vence em 7 dias","A vencer")))</f>
        <v/>
      </c>
    </row>
    <row r="2335">
      <c r="B2335" s="51" t="n"/>
      <c r="C2335" s="52" t="n"/>
      <c r="D2335" s="52" t="n"/>
      <c r="E2335" s="52" t="n"/>
      <c r="F2335" s="52" t="n"/>
      <c r="G2335" s="52" t="n"/>
      <c r="H2335" s="52" t="n"/>
      <c r="I2335" s="53" t="n"/>
      <c r="J2335" s="54">
        <f>IF(D2335="","",IFERROR(INDEX(CatTipo,MATCH(D2335,CatNome,0)),"?"))</f>
        <v/>
      </c>
      <c r="K2335" s="54">
        <f>IF(D2335="","",IFERROR(INDEX(CatGrupo,MATCH(D2335,CatNome,0)),"?"))</f>
        <v/>
      </c>
      <c r="L2335" s="55">
        <f>IF(J2335="Entrada",N(I2335),IF(J2335="Saída",-N(I2335),0))</f>
        <v/>
      </c>
      <c r="M2335" s="54">
        <f>IF(B2335="",0,IF(H2335="Previsto",IF(Visao="Realizado + previsto",1,0),1))</f>
        <v/>
      </c>
      <c r="N2335" s="54">
        <f>IF(OR(B2335="",H2335&lt;&gt;"Previsto"),"",IF(B2335&lt;TODAY(),"Atrasado",IF(B2335&lt;=TODAY()+7,"Vence em 7 dias","A vencer")))</f>
        <v/>
      </c>
    </row>
    <row r="2336">
      <c r="B2336" s="51" t="n"/>
      <c r="C2336" s="52" t="n"/>
      <c r="D2336" s="52" t="n"/>
      <c r="E2336" s="52" t="n"/>
      <c r="F2336" s="52" t="n"/>
      <c r="G2336" s="52" t="n"/>
      <c r="H2336" s="52" t="n"/>
      <c r="I2336" s="53" t="n"/>
      <c r="J2336" s="54">
        <f>IF(D2336="","",IFERROR(INDEX(CatTipo,MATCH(D2336,CatNome,0)),"?"))</f>
        <v/>
      </c>
      <c r="K2336" s="54">
        <f>IF(D2336="","",IFERROR(INDEX(CatGrupo,MATCH(D2336,CatNome,0)),"?"))</f>
        <v/>
      </c>
      <c r="L2336" s="55">
        <f>IF(J2336="Entrada",N(I2336),IF(J2336="Saída",-N(I2336),0))</f>
        <v/>
      </c>
      <c r="M2336" s="54">
        <f>IF(B2336="",0,IF(H2336="Previsto",IF(Visao="Realizado + previsto",1,0),1))</f>
        <v/>
      </c>
      <c r="N2336" s="54">
        <f>IF(OR(B2336="",H2336&lt;&gt;"Previsto"),"",IF(B2336&lt;TODAY(),"Atrasado",IF(B2336&lt;=TODAY()+7,"Vence em 7 dias","A vencer")))</f>
        <v/>
      </c>
    </row>
    <row r="2337">
      <c r="B2337" s="51" t="n"/>
      <c r="C2337" s="52" t="n"/>
      <c r="D2337" s="52" t="n"/>
      <c r="E2337" s="52" t="n"/>
      <c r="F2337" s="52" t="n"/>
      <c r="G2337" s="52" t="n"/>
      <c r="H2337" s="52" t="n"/>
      <c r="I2337" s="53" t="n"/>
      <c r="J2337" s="54">
        <f>IF(D2337="","",IFERROR(INDEX(CatTipo,MATCH(D2337,CatNome,0)),"?"))</f>
        <v/>
      </c>
      <c r="K2337" s="54">
        <f>IF(D2337="","",IFERROR(INDEX(CatGrupo,MATCH(D2337,CatNome,0)),"?"))</f>
        <v/>
      </c>
      <c r="L2337" s="55">
        <f>IF(J2337="Entrada",N(I2337),IF(J2337="Saída",-N(I2337),0))</f>
        <v/>
      </c>
      <c r="M2337" s="54">
        <f>IF(B2337="",0,IF(H2337="Previsto",IF(Visao="Realizado + previsto",1,0),1))</f>
        <v/>
      </c>
      <c r="N2337" s="54">
        <f>IF(OR(B2337="",H2337&lt;&gt;"Previsto"),"",IF(B2337&lt;TODAY(),"Atrasado",IF(B2337&lt;=TODAY()+7,"Vence em 7 dias","A vencer")))</f>
        <v/>
      </c>
    </row>
    <row r="2338">
      <c r="B2338" s="51" t="n"/>
      <c r="C2338" s="52" t="n"/>
      <c r="D2338" s="52" t="n"/>
      <c r="E2338" s="52" t="n"/>
      <c r="F2338" s="52" t="n"/>
      <c r="G2338" s="52" t="n"/>
      <c r="H2338" s="52" t="n"/>
      <c r="I2338" s="53" t="n"/>
      <c r="J2338" s="54">
        <f>IF(D2338="","",IFERROR(INDEX(CatTipo,MATCH(D2338,CatNome,0)),"?"))</f>
        <v/>
      </c>
      <c r="K2338" s="54">
        <f>IF(D2338="","",IFERROR(INDEX(CatGrupo,MATCH(D2338,CatNome,0)),"?"))</f>
        <v/>
      </c>
      <c r="L2338" s="55">
        <f>IF(J2338="Entrada",N(I2338),IF(J2338="Saída",-N(I2338),0))</f>
        <v/>
      </c>
      <c r="M2338" s="54">
        <f>IF(B2338="",0,IF(H2338="Previsto",IF(Visao="Realizado + previsto",1,0),1))</f>
        <v/>
      </c>
      <c r="N2338" s="54">
        <f>IF(OR(B2338="",H2338&lt;&gt;"Previsto"),"",IF(B2338&lt;TODAY(),"Atrasado",IF(B2338&lt;=TODAY()+7,"Vence em 7 dias","A vencer")))</f>
        <v/>
      </c>
    </row>
    <row r="2339">
      <c r="B2339" s="51" t="n"/>
      <c r="C2339" s="52" t="n"/>
      <c r="D2339" s="52" t="n"/>
      <c r="E2339" s="52" t="n"/>
      <c r="F2339" s="52" t="n"/>
      <c r="G2339" s="52" t="n"/>
      <c r="H2339" s="52" t="n"/>
      <c r="I2339" s="53" t="n"/>
      <c r="J2339" s="54">
        <f>IF(D2339="","",IFERROR(INDEX(CatTipo,MATCH(D2339,CatNome,0)),"?"))</f>
        <v/>
      </c>
      <c r="K2339" s="54">
        <f>IF(D2339="","",IFERROR(INDEX(CatGrupo,MATCH(D2339,CatNome,0)),"?"))</f>
        <v/>
      </c>
      <c r="L2339" s="55">
        <f>IF(J2339="Entrada",N(I2339),IF(J2339="Saída",-N(I2339),0))</f>
        <v/>
      </c>
      <c r="M2339" s="54">
        <f>IF(B2339="",0,IF(H2339="Previsto",IF(Visao="Realizado + previsto",1,0),1))</f>
        <v/>
      </c>
      <c r="N2339" s="54">
        <f>IF(OR(B2339="",H2339&lt;&gt;"Previsto"),"",IF(B2339&lt;TODAY(),"Atrasado",IF(B2339&lt;=TODAY()+7,"Vence em 7 dias","A vencer")))</f>
        <v/>
      </c>
    </row>
    <row r="2340">
      <c r="B2340" s="51" t="n"/>
      <c r="C2340" s="52" t="n"/>
      <c r="D2340" s="52" t="n"/>
      <c r="E2340" s="52" t="n"/>
      <c r="F2340" s="52" t="n"/>
      <c r="G2340" s="52" t="n"/>
      <c r="H2340" s="52" t="n"/>
      <c r="I2340" s="53" t="n"/>
      <c r="J2340" s="54">
        <f>IF(D2340="","",IFERROR(INDEX(CatTipo,MATCH(D2340,CatNome,0)),"?"))</f>
        <v/>
      </c>
      <c r="K2340" s="54">
        <f>IF(D2340="","",IFERROR(INDEX(CatGrupo,MATCH(D2340,CatNome,0)),"?"))</f>
        <v/>
      </c>
      <c r="L2340" s="55">
        <f>IF(J2340="Entrada",N(I2340),IF(J2340="Saída",-N(I2340),0))</f>
        <v/>
      </c>
      <c r="M2340" s="54">
        <f>IF(B2340="",0,IF(H2340="Previsto",IF(Visao="Realizado + previsto",1,0),1))</f>
        <v/>
      </c>
      <c r="N2340" s="54">
        <f>IF(OR(B2340="",H2340&lt;&gt;"Previsto"),"",IF(B2340&lt;TODAY(),"Atrasado",IF(B2340&lt;=TODAY()+7,"Vence em 7 dias","A vencer")))</f>
        <v/>
      </c>
    </row>
    <row r="2341">
      <c r="B2341" s="51" t="n"/>
      <c r="C2341" s="52" t="n"/>
      <c r="D2341" s="52" t="n"/>
      <c r="E2341" s="52" t="n"/>
      <c r="F2341" s="52" t="n"/>
      <c r="G2341" s="52" t="n"/>
      <c r="H2341" s="52" t="n"/>
      <c r="I2341" s="53" t="n"/>
      <c r="J2341" s="54">
        <f>IF(D2341="","",IFERROR(INDEX(CatTipo,MATCH(D2341,CatNome,0)),"?"))</f>
        <v/>
      </c>
      <c r="K2341" s="54">
        <f>IF(D2341="","",IFERROR(INDEX(CatGrupo,MATCH(D2341,CatNome,0)),"?"))</f>
        <v/>
      </c>
      <c r="L2341" s="55">
        <f>IF(J2341="Entrada",N(I2341),IF(J2341="Saída",-N(I2341),0))</f>
        <v/>
      </c>
      <c r="M2341" s="54">
        <f>IF(B2341="",0,IF(H2341="Previsto",IF(Visao="Realizado + previsto",1,0),1))</f>
        <v/>
      </c>
      <c r="N2341" s="54">
        <f>IF(OR(B2341="",H2341&lt;&gt;"Previsto"),"",IF(B2341&lt;TODAY(),"Atrasado",IF(B2341&lt;=TODAY()+7,"Vence em 7 dias","A vencer")))</f>
        <v/>
      </c>
    </row>
    <row r="2342">
      <c r="B2342" s="51" t="n"/>
      <c r="C2342" s="52" t="n"/>
      <c r="D2342" s="52" t="n"/>
      <c r="E2342" s="52" t="n"/>
      <c r="F2342" s="52" t="n"/>
      <c r="G2342" s="52" t="n"/>
      <c r="H2342" s="52" t="n"/>
      <c r="I2342" s="53" t="n"/>
      <c r="J2342" s="54">
        <f>IF(D2342="","",IFERROR(INDEX(CatTipo,MATCH(D2342,CatNome,0)),"?"))</f>
        <v/>
      </c>
      <c r="K2342" s="54">
        <f>IF(D2342="","",IFERROR(INDEX(CatGrupo,MATCH(D2342,CatNome,0)),"?"))</f>
        <v/>
      </c>
      <c r="L2342" s="55">
        <f>IF(J2342="Entrada",N(I2342),IF(J2342="Saída",-N(I2342),0))</f>
        <v/>
      </c>
      <c r="M2342" s="54">
        <f>IF(B2342="",0,IF(H2342="Previsto",IF(Visao="Realizado + previsto",1,0),1))</f>
        <v/>
      </c>
      <c r="N2342" s="54">
        <f>IF(OR(B2342="",H2342&lt;&gt;"Previsto"),"",IF(B2342&lt;TODAY(),"Atrasado",IF(B2342&lt;=TODAY()+7,"Vence em 7 dias","A vencer")))</f>
        <v/>
      </c>
    </row>
    <row r="2343">
      <c r="B2343" s="51" t="n"/>
      <c r="C2343" s="52" t="n"/>
      <c r="D2343" s="52" t="n"/>
      <c r="E2343" s="52" t="n"/>
      <c r="F2343" s="52" t="n"/>
      <c r="G2343" s="52" t="n"/>
      <c r="H2343" s="52" t="n"/>
      <c r="I2343" s="53" t="n"/>
      <c r="J2343" s="54">
        <f>IF(D2343="","",IFERROR(INDEX(CatTipo,MATCH(D2343,CatNome,0)),"?"))</f>
        <v/>
      </c>
      <c r="K2343" s="54">
        <f>IF(D2343="","",IFERROR(INDEX(CatGrupo,MATCH(D2343,CatNome,0)),"?"))</f>
        <v/>
      </c>
      <c r="L2343" s="55">
        <f>IF(J2343="Entrada",N(I2343),IF(J2343="Saída",-N(I2343),0))</f>
        <v/>
      </c>
      <c r="M2343" s="54">
        <f>IF(B2343="",0,IF(H2343="Previsto",IF(Visao="Realizado + previsto",1,0),1))</f>
        <v/>
      </c>
      <c r="N2343" s="54">
        <f>IF(OR(B2343="",H2343&lt;&gt;"Previsto"),"",IF(B2343&lt;TODAY(),"Atrasado",IF(B2343&lt;=TODAY()+7,"Vence em 7 dias","A vencer")))</f>
        <v/>
      </c>
    </row>
    <row r="2344">
      <c r="B2344" s="51" t="n"/>
      <c r="C2344" s="52" t="n"/>
      <c r="D2344" s="52" t="n"/>
      <c r="E2344" s="52" t="n"/>
      <c r="F2344" s="52" t="n"/>
      <c r="G2344" s="52" t="n"/>
      <c r="H2344" s="52" t="n"/>
      <c r="I2344" s="53" t="n"/>
      <c r="J2344" s="54">
        <f>IF(D2344="","",IFERROR(INDEX(CatTipo,MATCH(D2344,CatNome,0)),"?"))</f>
        <v/>
      </c>
      <c r="K2344" s="54">
        <f>IF(D2344="","",IFERROR(INDEX(CatGrupo,MATCH(D2344,CatNome,0)),"?"))</f>
        <v/>
      </c>
      <c r="L2344" s="55">
        <f>IF(J2344="Entrada",N(I2344),IF(J2344="Saída",-N(I2344),0))</f>
        <v/>
      </c>
      <c r="M2344" s="54">
        <f>IF(B2344="",0,IF(H2344="Previsto",IF(Visao="Realizado + previsto",1,0),1))</f>
        <v/>
      </c>
      <c r="N2344" s="54">
        <f>IF(OR(B2344="",H2344&lt;&gt;"Previsto"),"",IF(B2344&lt;TODAY(),"Atrasado",IF(B2344&lt;=TODAY()+7,"Vence em 7 dias","A vencer")))</f>
        <v/>
      </c>
    </row>
    <row r="2345">
      <c r="B2345" s="51" t="n"/>
      <c r="C2345" s="52" t="n"/>
      <c r="D2345" s="52" t="n"/>
      <c r="E2345" s="52" t="n"/>
      <c r="F2345" s="52" t="n"/>
      <c r="G2345" s="52" t="n"/>
      <c r="H2345" s="52" t="n"/>
      <c r="I2345" s="53" t="n"/>
      <c r="J2345" s="54">
        <f>IF(D2345="","",IFERROR(INDEX(CatTipo,MATCH(D2345,CatNome,0)),"?"))</f>
        <v/>
      </c>
      <c r="K2345" s="54">
        <f>IF(D2345="","",IFERROR(INDEX(CatGrupo,MATCH(D2345,CatNome,0)),"?"))</f>
        <v/>
      </c>
      <c r="L2345" s="55">
        <f>IF(J2345="Entrada",N(I2345),IF(J2345="Saída",-N(I2345),0))</f>
        <v/>
      </c>
      <c r="M2345" s="54">
        <f>IF(B2345="",0,IF(H2345="Previsto",IF(Visao="Realizado + previsto",1,0),1))</f>
        <v/>
      </c>
      <c r="N2345" s="54">
        <f>IF(OR(B2345="",H2345&lt;&gt;"Previsto"),"",IF(B2345&lt;TODAY(),"Atrasado",IF(B2345&lt;=TODAY()+7,"Vence em 7 dias","A vencer")))</f>
        <v/>
      </c>
    </row>
    <row r="2346">
      <c r="B2346" s="51" t="n"/>
      <c r="C2346" s="52" t="n"/>
      <c r="D2346" s="52" t="n"/>
      <c r="E2346" s="52" t="n"/>
      <c r="F2346" s="52" t="n"/>
      <c r="G2346" s="52" t="n"/>
      <c r="H2346" s="52" t="n"/>
      <c r="I2346" s="53" t="n"/>
      <c r="J2346" s="54">
        <f>IF(D2346="","",IFERROR(INDEX(CatTipo,MATCH(D2346,CatNome,0)),"?"))</f>
        <v/>
      </c>
      <c r="K2346" s="54">
        <f>IF(D2346="","",IFERROR(INDEX(CatGrupo,MATCH(D2346,CatNome,0)),"?"))</f>
        <v/>
      </c>
      <c r="L2346" s="55">
        <f>IF(J2346="Entrada",N(I2346),IF(J2346="Saída",-N(I2346),0))</f>
        <v/>
      </c>
      <c r="M2346" s="54">
        <f>IF(B2346="",0,IF(H2346="Previsto",IF(Visao="Realizado + previsto",1,0),1))</f>
        <v/>
      </c>
      <c r="N2346" s="54">
        <f>IF(OR(B2346="",H2346&lt;&gt;"Previsto"),"",IF(B2346&lt;TODAY(),"Atrasado",IF(B2346&lt;=TODAY()+7,"Vence em 7 dias","A vencer")))</f>
        <v/>
      </c>
    </row>
    <row r="2347">
      <c r="B2347" s="51" t="n"/>
      <c r="C2347" s="52" t="n"/>
      <c r="D2347" s="52" t="n"/>
      <c r="E2347" s="52" t="n"/>
      <c r="F2347" s="52" t="n"/>
      <c r="G2347" s="52" t="n"/>
      <c r="H2347" s="52" t="n"/>
      <c r="I2347" s="53" t="n"/>
      <c r="J2347" s="54">
        <f>IF(D2347="","",IFERROR(INDEX(CatTipo,MATCH(D2347,CatNome,0)),"?"))</f>
        <v/>
      </c>
      <c r="K2347" s="54">
        <f>IF(D2347="","",IFERROR(INDEX(CatGrupo,MATCH(D2347,CatNome,0)),"?"))</f>
        <v/>
      </c>
      <c r="L2347" s="55">
        <f>IF(J2347="Entrada",N(I2347),IF(J2347="Saída",-N(I2347),0))</f>
        <v/>
      </c>
      <c r="M2347" s="54">
        <f>IF(B2347="",0,IF(H2347="Previsto",IF(Visao="Realizado + previsto",1,0),1))</f>
        <v/>
      </c>
      <c r="N2347" s="54">
        <f>IF(OR(B2347="",H2347&lt;&gt;"Previsto"),"",IF(B2347&lt;TODAY(),"Atrasado",IF(B2347&lt;=TODAY()+7,"Vence em 7 dias","A vencer")))</f>
        <v/>
      </c>
    </row>
    <row r="2348">
      <c r="B2348" s="51" t="n"/>
      <c r="C2348" s="52" t="n"/>
      <c r="D2348" s="52" t="n"/>
      <c r="E2348" s="52" t="n"/>
      <c r="F2348" s="52" t="n"/>
      <c r="G2348" s="52" t="n"/>
      <c r="H2348" s="52" t="n"/>
      <c r="I2348" s="53" t="n"/>
      <c r="J2348" s="54">
        <f>IF(D2348="","",IFERROR(INDEX(CatTipo,MATCH(D2348,CatNome,0)),"?"))</f>
        <v/>
      </c>
      <c r="K2348" s="54">
        <f>IF(D2348="","",IFERROR(INDEX(CatGrupo,MATCH(D2348,CatNome,0)),"?"))</f>
        <v/>
      </c>
      <c r="L2348" s="55">
        <f>IF(J2348="Entrada",N(I2348),IF(J2348="Saída",-N(I2348),0))</f>
        <v/>
      </c>
      <c r="M2348" s="54">
        <f>IF(B2348="",0,IF(H2348="Previsto",IF(Visao="Realizado + previsto",1,0),1))</f>
        <v/>
      </c>
      <c r="N2348" s="54">
        <f>IF(OR(B2348="",H2348&lt;&gt;"Previsto"),"",IF(B2348&lt;TODAY(),"Atrasado",IF(B2348&lt;=TODAY()+7,"Vence em 7 dias","A vencer")))</f>
        <v/>
      </c>
    </row>
    <row r="2349">
      <c r="B2349" s="51" t="n"/>
      <c r="C2349" s="52" t="n"/>
      <c r="D2349" s="52" t="n"/>
      <c r="E2349" s="52" t="n"/>
      <c r="F2349" s="52" t="n"/>
      <c r="G2349" s="52" t="n"/>
      <c r="H2349" s="52" t="n"/>
      <c r="I2349" s="53" t="n"/>
      <c r="J2349" s="54">
        <f>IF(D2349="","",IFERROR(INDEX(CatTipo,MATCH(D2349,CatNome,0)),"?"))</f>
        <v/>
      </c>
      <c r="K2349" s="54">
        <f>IF(D2349="","",IFERROR(INDEX(CatGrupo,MATCH(D2349,CatNome,0)),"?"))</f>
        <v/>
      </c>
      <c r="L2349" s="55">
        <f>IF(J2349="Entrada",N(I2349),IF(J2349="Saída",-N(I2349),0))</f>
        <v/>
      </c>
      <c r="M2349" s="54">
        <f>IF(B2349="",0,IF(H2349="Previsto",IF(Visao="Realizado + previsto",1,0),1))</f>
        <v/>
      </c>
      <c r="N2349" s="54">
        <f>IF(OR(B2349="",H2349&lt;&gt;"Previsto"),"",IF(B2349&lt;TODAY(),"Atrasado",IF(B2349&lt;=TODAY()+7,"Vence em 7 dias","A vencer")))</f>
        <v/>
      </c>
    </row>
    <row r="2350">
      <c r="B2350" s="51" t="n"/>
      <c r="C2350" s="52" t="n"/>
      <c r="D2350" s="52" t="n"/>
      <c r="E2350" s="52" t="n"/>
      <c r="F2350" s="52" t="n"/>
      <c r="G2350" s="52" t="n"/>
      <c r="H2350" s="52" t="n"/>
      <c r="I2350" s="53" t="n"/>
      <c r="J2350" s="54">
        <f>IF(D2350="","",IFERROR(INDEX(CatTipo,MATCH(D2350,CatNome,0)),"?"))</f>
        <v/>
      </c>
      <c r="K2350" s="54">
        <f>IF(D2350="","",IFERROR(INDEX(CatGrupo,MATCH(D2350,CatNome,0)),"?"))</f>
        <v/>
      </c>
      <c r="L2350" s="55">
        <f>IF(J2350="Entrada",N(I2350),IF(J2350="Saída",-N(I2350),0))</f>
        <v/>
      </c>
      <c r="M2350" s="54">
        <f>IF(B2350="",0,IF(H2350="Previsto",IF(Visao="Realizado + previsto",1,0),1))</f>
        <v/>
      </c>
      <c r="N2350" s="54">
        <f>IF(OR(B2350="",H2350&lt;&gt;"Previsto"),"",IF(B2350&lt;TODAY(),"Atrasado",IF(B2350&lt;=TODAY()+7,"Vence em 7 dias","A vencer")))</f>
        <v/>
      </c>
    </row>
    <row r="2351">
      <c r="B2351" s="51" t="n"/>
      <c r="C2351" s="52" t="n"/>
      <c r="D2351" s="52" t="n"/>
      <c r="E2351" s="52" t="n"/>
      <c r="F2351" s="52" t="n"/>
      <c r="G2351" s="52" t="n"/>
      <c r="H2351" s="52" t="n"/>
      <c r="I2351" s="53" t="n"/>
      <c r="J2351" s="54">
        <f>IF(D2351="","",IFERROR(INDEX(CatTipo,MATCH(D2351,CatNome,0)),"?"))</f>
        <v/>
      </c>
      <c r="K2351" s="54">
        <f>IF(D2351="","",IFERROR(INDEX(CatGrupo,MATCH(D2351,CatNome,0)),"?"))</f>
        <v/>
      </c>
      <c r="L2351" s="55">
        <f>IF(J2351="Entrada",N(I2351),IF(J2351="Saída",-N(I2351),0))</f>
        <v/>
      </c>
      <c r="M2351" s="54">
        <f>IF(B2351="",0,IF(H2351="Previsto",IF(Visao="Realizado + previsto",1,0),1))</f>
        <v/>
      </c>
      <c r="N2351" s="54">
        <f>IF(OR(B2351="",H2351&lt;&gt;"Previsto"),"",IF(B2351&lt;TODAY(),"Atrasado",IF(B2351&lt;=TODAY()+7,"Vence em 7 dias","A vencer")))</f>
        <v/>
      </c>
    </row>
    <row r="2352">
      <c r="B2352" s="51" t="n"/>
      <c r="C2352" s="52" t="n"/>
      <c r="D2352" s="52" t="n"/>
      <c r="E2352" s="52" t="n"/>
      <c r="F2352" s="52" t="n"/>
      <c r="G2352" s="52" t="n"/>
      <c r="H2352" s="52" t="n"/>
      <c r="I2352" s="53" t="n"/>
      <c r="J2352" s="54">
        <f>IF(D2352="","",IFERROR(INDEX(CatTipo,MATCH(D2352,CatNome,0)),"?"))</f>
        <v/>
      </c>
      <c r="K2352" s="54">
        <f>IF(D2352="","",IFERROR(INDEX(CatGrupo,MATCH(D2352,CatNome,0)),"?"))</f>
        <v/>
      </c>
      <c r="L2352" s="55">
        <f>IF(J2352="Entrada",N(I2352),IF(J2352="Saída",-N(I2352),0))</f>
        <v/>
      </c>
      <c r="M2352" s="54">
        <f>IF(B2352="",0,IF(H2352="Previsto",IF(Visao="Realizado + previsto",1,0),1))</f>
        <v/>
      </c>
      <c r="N2352" s="54">
        <f>IF(OR(B2352="",H2352&lt;&gt;"Previsto"),"",IF(B2352&lt;TODAY(),"Atrasado",IF(B2352&lt;=TODAY()+7,"Vence em 7 dias","A vencer")))</f>
        <v/>
      </c>
    </row>
    <row r="2353">
      <c r="B2353" s="51" t="n"/>
      <c r="C2353" s="52" t="n"/>
      <c r="D2353" s="52" t="n"/>
      <c r="E2353" s="52" t="n"/>
      <c r="F2353" s="52" t="n"/>
      <c r="G2353" s="52" t="n"/>
      <c r="H2353" s="52" t="n"/>
      <c r="I2353" s="53" t="n"/>
      <c r="J2353" s="54">
        <f>IF(D2353="","",IFERROR(INDEX(CatTipo,MATCH(D2353,CatNome,0)),"?"))</f>
        <v/>
      </c>
      <c r="K2353" s="54">
        <f>IF(D2353="","",IFERROR(INDEX(CatGrupo,MATCH(D2353,CatNome,0)),"?"))</f>
        <v/>
      </c>
      <c r="L2353" s="55">
        <f>IF(J2353="Entrada",N(I2353),IF(J2353="Saída",-N(I2353),0))</f>
        <v/>
      </c>
      <c r="M2353" s="54">
        <f>IF(B2353="",0,IF(H2353="Previsto",IF(Visao="Realizado + previsto",1,0),1))</f>
        <v/>
      </c>
      <c r="N2353" s="54">
        <f>IF(OR(B2353="",H2353&lt;&gt;"Previsto"),"",IF(B2353&lt;TODAY(),"Atrasado",IF(B2353&lt;=TODAY()+7,"Vence em 7 dias","A vencer")))</f>
        <v/>
      </c>
    </row>
    <row r="2354">
      <c r="B2354" s="51" t="n"/>
      <c r="C2354" s="52" t="n"/>
      <c r="D2354" s="52" t="n"/>
      <c r="E2354" s="52" t="n"/>
      <c r="F2354" s="52" t="n"/>
      <c r="G2354" s="52" t="n"/>
      <c r="H2354" s="52" t="n"/>
      <c r="I2354" s="53" t="n"/>
      <c r="J2354" s="54">
        <f>IF(D2354="","",IFERROR(INDEX(CatTipo,MATCH(D2354,CatNome,0)),"?"))</f>
        <v/>
      </c>
      <c r="K2354" s="54">
        <f>IF(D2354="","",IFERROR(INDEX(CatGrupo,MATCH(D2354,CatNome,0)),"?"))</f>
        <v/>
      </c>
      <c r="L2354" s="55">
        <f>IF(J2354="Entrada",N(I2354),IF(J2354="Saída",-N(I2354),0))</f>
        <v/>
      </c>
      <c r="M2354" s="54">
        <f>IF(B2354="",0,IF(H2354="Previsto",IF(Visao="Realizado + previsto",1,0),1))</f>
        <v/>
      </c>
      <c r="N2354" s="54">
        <f>IF(OR(B2354="",H2354&lt;&gt;"Previsto"),"",IF(B2354&lt;TODAY(),"Atrasado",IF(B2354&lt;=TODAY()+7,"Vence em 7 dias","A vencer")))</f>
        <v/>
      </c>
    </row>
    <row r="2355">
      <c r="B2355" s="51" t="n"/>
      <c r="C2355" s="52" t="n"/>
      <c r="D2355" s="52" t="n"/>
      <c r="E2355" s="52" t="n"/>
      <c r="F2355" s="52" t="n"/>
      <c r="G2355" s="52" t="n"/>
      <c r="H2355" s="52" t="n"/>
      <c r="I2355" s="53" t="n"/>
      <c r="J2355" s="54">
        <f>IF(D2355="","",IFERROR(INDEX(CatTipo,MATCH(D2355,CatNome,0)),"?"))</f>
        <v/>
      </c>
      <c r="K2355" s="54">
        <f>IF(D2355="","",IFERROR(INDEX(CatGrupo,MATCH(D2355,CatNome,0)),"?"))</f>
        <v/>
      </c>
      <c r="L2355" s="55">
        <f>IF(J2355="Entrada",N(I2355),IF(J2355="Saída",-N(I2355),0))</f>
        <v/>
      </c>
      <c r="M2355" s="54">
        <f>IF(B2355="",0,IF(H2355="Previsto",IF(Visao="Realizado + previsto",1,0),1))</f>
        <v/>
      </c>
      <c r="N2355" s="54">
        <f>IF(OR(B2355="",H2355&lt;&gt;"Previsto"),"",IF(B2355&lt;TODAY(),"Atrasado",IF(B2355&lt;=TODAY()+7,"Vence em 7 dias","A vencer")))</f>
        <v/>
      </c>
    </row>
    <row r="2356">
      <c r="B2356" s="51" t="n"/>
      <c r="C2356" s="52" t="n"/>
      <c r="D2356" s="52" t="n"/>
      <c r="E2356" s="52" t="n"/>
      <c r="F2356" s="52" t="n"/>
      <c r="G2356" s="52" t="n"/>
      <c r="H2356" s="52" t="n"/>
      <c r="I2356" s="53" t="n"/>
      <c r="J2356" s="54">
        <f>IF(D2356="","",IFERROR(INDEX(CatTipo,MATCH(D2356,CatNome,0)),"?"))</f>
        <v/>
      </c>
      <c r="K2356" s="54">
        <f>IF(D2356="","",IFERROR(INDEX(CatGrupo,MATCH(D2356,CatNome,0)),"?"))</f>
        <v/>
      </c>
      <c r="L2356" s="55">
        <f>IF(J2356="Entrada",N(I2356),IF(J2356="Saída",-N(I2356),0))</f>
        <v/>
      </c>
      <c r="M2356" s="54">
        <f>IF(B2356="",0,IF(H2356="Previsto",IF(Visao="Realizado + previsto",1,0),1))</f>
        <v/>
      </c>
      <c r="N2356" s="54">
        <f>IF(OR(B2356="",H2356&lt;&gt;"Previsto"),"",IF(B2356&lt;TODAY(),"Atrasado",IF(B2356&lt;=TODAY()+7,"Vence em 7 dias","A vencer")))</f>
        <v/>
      </c>
    </row>
    <row r="2357">
      <c r="B2357" s="51" t="n"/>
      <c r="C2357" s="52" t="n"/>
      <c r="D2357" s="52" t="n"/>
      <c r="E2357" s="52" t="n"/>
      <c r="F2357" s="52" t="n"/>
      <c r="G2357" s="52" t="n"/>
      <c r="H2357" s="52" t="n"/>
      <c r="I2357" s="53" t="n"/>
      <c r="J2357" s="54">
        <f>IF(D2357="","",IFERROR(INDEX(CatTipo,MATCH(D2357,CatNome,0)),"?"))</f>
        <v/>
      </c>
      <c r="K2357" s="54">
        <f>IF(D2357="","",IFERROR(INDEX(CatGrupo,MATCH(D2357,CatNome,0)),"?"))</f>
        <v/>
      </c>
      <c r="L2357" s="55">
        <f>IF(J2357="Entrada",N(I2357),IF(J2357="Saída",-N(I2357),0))</f>
        <v/>
      </c>
      <c r="M2357" s="54">
        <f>IF(B2357="",0,IF(H2357="Previsto",IF(Visao="Realizado + previsto",1,0),1))</f>
        <v/>
      </c>
      <c r="N2357" s="54">
        <f>IF(OR(B2357="",H2357&lt;&gt;"Previsto"),"",IF(B2357&lt;TODAY(),"Atrasado",IF(B2357&lt;=TODAY()+7,"Vence em 7 dias","A vencer")))</f>
        <v/>
      </c>
    </row>
    <row r="2358">
      <c r="B2358" s="51" t="n"/>
      <c r="C2358" s="52" t="n"/>
      <c r="D2358" s="52" t="n"/>
      <c r="E2358" s="52" t="n"/>
      <c r="F2358" s="52" t="n"/>
      <c r="G2358" s="52" t="n"/>
      <c r="H2358" s="52" t="n"/>
      <c r="I2358" s="53" t="n"/>
      <c r="J2358" s="54">
        <f>IF(D2358="","",IFERROR(INDEX(CatTipo,MATCH(D2358,CatNome,0)),"?"))</f>
        <v/>
      </c>
      <c r="K2358" s="54">
        <f>IF(D2358="","",IFERROR(INDEX(CatGrupo,MATCH(D2358,CatNome,0)),"?"))</f>
        <v/>
      </c>
      <c r="L2358" s="55">
        <f>IF(J2358="Entrada",N(I2358),IF(J2358="Saída",-N(I2358),0))</f>
        <v/>
      </c>
      <c r="M2358" s="54">
        <f>IF(B2358="",0,IF(H2358="Previsto",IF(Visao="Realizado + previsto",1,0),1))</f>
        <v/>
      </c>
      <c r="N2358" s="54">
        <f>IF(OR(B2358="",H2358&lt;&gt;"Previsto"),"",IF(B2358&lt;TODAY(),"Atrasado",IF(B2358&lt;=TODAY()+7,"Vence em 7 dias","A vencer")))</f>
        <v/>
      </c>
    </row>
    <row r="2359">
      <c r="B2359" s="51" t="n"/>
      <c r="C2359" s="52" t="n"/>
      <c r="D2359" s="52" t="n"/>
      <c r="E2359" s="52" t="n"/>
      <c r="F2359" s="52" t="n"/>
      <c r="G2359" s="52" t="n"/>
      <c r="H2359" s="52" t="n"/>
      <c r="I2359" s="53" t="n"/>
      <c r="J2359" s="54">
        <f>IF(D2359="","",IFERROR(INDEX(CatTipo,MATCH(D2359,CatNome,0)),"?"))</f>
        <v/>
      </c>
      <c r="K2359" s="54">
        <f>IF(D2359="","",IFERROR(INDEX(CatGrupo,MATCH(D2359,CatNome,0)),"?"))</f>
        <v/>
      </c>
      <c r="L2359" s="55">
        <f>IF(J2359="Entrada",N(I2359),IF(J2359="Saída",-N(I2359),0))</f>
        <v/>
      </c>
      <c r="M2359" s="54">
        <f>IF(B2359="",0,IF(H2359="Previsto",IF(Visao="Realizado + previsto",1,0),1))</f>
        <v/>
      </c>
      <c r="N2359" s="54">
        <f>IF(OR(B2359="",H2359&lt;&gt;"Previsto"),"",IF(B2359&lt;TODAY(),"Atrasado",IF(B2359&lt;=TODAY()+7,"Vence em 7 dias","A vencer")))</f>
        <v/>
      </c>
    </row>
    <row r="2360">
      <c r="B2360" s="51" t="n"/>
      <c r="C2360" s="52" t="n"/>
      <c r="D2360" s="52" t="n"/>
      <c r="E2360" s="52" t="n"/>
      <c r="F2360" s="52" t="n"/>
      <c r="G2360" s="52" t="n"/>
      <c r="H2360" s="52" t="n"/>
      <c r="I2360" s="53" t="n"/>
      <c r="J2360" s="54">
        <f>IF(D2360="","",IFERROR(INDEX(CatTipo,MATCH(D2360,CatNome,0)),"?"))</f>
        <v/>
      </c>
      <c r="K2360" s="54">
        <f>IF(D2360="","",IFERROR(INDEX(CatGrupo,MATCH(D2360,CatNome,0)),"?"))</f>
        <v/>
      </c>
      <c r="L2360" s="55">
        <f>IF(J2360="Entrada",N(I2360),IF(J2360="Saída",-N(I2360),0))</f>
        <v/>
      </c>
      <c r="M2360" s="54">
        <f>IF(B2360="",0,IF(H2360="Previsto",IF(Visao="Realizado + previsto",1,0),1))</f>
        <v/>
      </c>
      <c r="N2360" s="54">
        <f>IF(OR(B2360="",H2360&lt;&gt;"Previsto"),"",IF(B2360&lt;TODAY(),"Atrasado",IF(B2360&lt;=TODAY()+7,"Vence em 7 dias","A vencer")))</f>
        <v/>
      </c>
    </row>
    <row r="2361">
      <c r="B2361" s="51" t="n"/>
      <c r="C2361" s="52" t="n"/>
      <c r="D2361" s="52" t="n"/>
      <c r="E2361" s="52" t="n"/>
      <c r="F2361" s="52" t="n"/>
      <c r="G2361" s="52" t="n"/>
      <c r="H2361" s="52" t="n"/>
      <c r="I2361" s="53" t="n"/>
      <c r="J2361" s="54">
        <f>IF(D2361="","",IFERROR(INDEX(CatTipo,MATCH(D2361,CatNome,0)),"?"))</f>
        <v/>
      </c>
      <c r="K2361" s="54">
        <f>IF(D2361="","",IFERROR(INDEX(CatGrupo,MATCH(D2361,CatNome,0)),"?"))</f>
        <v/>
      </c>
      <c r="L2361" s="55">
        <f>IF(J2361="Entrada",N(I2361),IF(J2361="Saída",-N(I2361),0))</f>
        <v/>
      </c>
      <c r="M2361" s="54">
        <f>IF(B2361="",0,IF(H2361="Previsto",IF(Visao="Realizado + previsto",1,0),1))</f>
        <v/>
      </c>
      <c r="N2361" s="54">
        <f>IF(OR(B2361="",H2361&lt;&gt;"Previsto"),"",IF(B2361&lt;TODAY(),"Atrasado",IF(B2361&lt;=TODAY()+7,"Vence em 7 dias","A vencer")))</f>
        <v/>
      </c>
    </row>
    <row r="2362">
      <c r="B2362" s="51" t="n"/>
      <c r="C2362" s="52" t="n"/>
      <c r="D2362" s="52" t="n"/>
      <c r="E2362" s="52" t="n"/>
      <c r="F2362" s="52" t="n"/>
      <c r="G2362" s="52" t="n"/>
      <c r="H2362" s="52" t="n"/>
      <c r="I2362" s="53" t="n"/>
      <c r="J2362" s="54">
        <f>IF(D2362="","",IFERROR(INDEX(CatTipo,MATCH(D2362,CatNome,0)),"?"))</f>
        <v/>
      </c>
      <c r="K2362" s="54">
        <f>IF(D2362="","",IFERROR(INDEX(CatGrupo,MATCH(D2362,CatNome,0)),"?"))</f>
        <v/>
      </c>
      <c r="L2362" s="55">
        <f>IF(J2362="Entrada",N(I2362),IF(J2362="Saída",-N(I2362),0))</f>
        <v/>
      </c>
      <c r="M2362" s="54">
        <f>IF(B2362="",0,IF(H2362="Previsto",IF(Visao="Realizado + previsto",1,0),1))</f>
        <v/>
      </c>
      <c r="N2362" s="54">
        <f>IF(OR(B2362="",H2362&lt;&gt;"Previsto"),"",IF(B2362&lt;TODAY(),"Atrasado",IF(B2362&lt;=TODAY()+7,"Vence em 7 dias","A vencer")))</f>
        <v/>
      </c>
    </row>
    <row r="2363">
      <c r="B2363" s="51" t="n"/>
      <c r="C2363" s="52" t="n"/>
      <c r="D2363" s="52" t="n"/>
      <c r="E2363" s="52" t="n"/>
      <c r="F2363" s="52" t="n"/>
      <c r="G2363" s="52" t="n"/>
      <c r="H2363" s="52" t="n"/>
      <c r="I2363" s="53" t="n"/>
      <c r="J2363" s="54">
        <f>IF(D2363="","",IFERROR(INDEX(CatTipo,MATCH(D2363,CatNome,0)),"?"))</f>
        <v/>
      </c>
      <c r="K2363" s="54">
        <f>IF(D2363="","",IFERROR(INDEX(CatGrupo,MATCH(D2363,CatNome,0)),"?"))</f>
        <v/>
      </c>
      <c r="L2363" s="55">
        <f>IF(J2363="Entrada",N(I2363),IF(J2363="Saída",-N(I2363),0))</f>
        <v/>
      </c>
      <c r="M2363" s="54">
        <f>IF(B2363="",0,IF(H2363="Previsto",IF(Visao="Realizado + previsto",1,0),1))</f>
        <v/>
      </c>
      <c r="N2363" s="54">
        <f>IF(OR(B2363="",H2363&lt;&gt;"Previsto"),"",IF(B2363&lt;TODAY(),"Atrasado",IF(B2363&lt;=TODAY()+7,"Vence em 7 dias","A vencer")))</f>
        <v/>
      </c>
    </row>
    <row r="2364">
      <c r="B2364" s="51" t="n"/>
      <c r="C2364" s="52" t="n"/>
      <c r="D2364" s="52" t="n"/>
      <c r="E2364" s="52" t="n"/>
      <c r="F2364" s="52" t="n"/>
      <c r="G2364" s="52" t="n"/>
      <c r="H2364" s="52" t="n"/>
      <c r="I2364" s="53" t="n"/>
      <c r="J2364" s="54">
        <f>IF(D2364="","",IFERROR(INDEX(CatTipo,MATCH(D2364,CatNome,0)),"?"))</f>
        <v/>
      </c>
      <c r="K2364" s="54">
        <f>IF(D2364="","",IFERROR(INDEX(CatGrupo,MATCH(D2364,CatNome,0)),"?"))</f>
        <v/>
      </c>
      <c r="L2364" s="55">
        <f>IF(J2364="Entrada",N(I2364),IF(J2364="Saída",-N(I2364),0))</f>
        <v/>
      </c>
      <c r="M2364" s="54">
        <f>IF(B2364="",0,IF(H2364="Previsto",IF(Visao="Realizado + previsto",1,0),1))</f>
        <v/>
      </c>
      <c r="N2364" s="54">
        <f>IF(OR(B2364="",H2364&lt;&gt;"Previsto"),"",IF(B2364&lt;TODAY(),"Atrasado",IF(B2364&lt;=TODAY()+7,"Vence em 7 dias","A vencer")))</f>
        <v/>
      </c>
    </row>
    <row r="2365">
      <c r="B2365" s="51" t="n"/>
      <c r="C2365" s="52" t="n"/>
      <c r="D2365" s="52" t="n"/>
      <c r="E2365" s="52" t="n"/>
      <c r="F2365" s="52" t="n"/>
      <c r="G2365" s="52" t="n"/>
      <c r="H2365" s="52" t="n"/>
      <c r="I2365" s="53" t="n"/>
      <c r="J2365" s="54">
        <f>IF(D2365="","",IFERROR(INDEX(CatTipo,MATCH(D2365,CatNome,0)),"?"))</f>
        <v/>
      </c>
      <c r="K2365" s="54">
        <f>IF(D2365="","",IFERROR(INDEX(CatGrupo,MATCH(D2365,CatNome,0)),"?"))</f>
        <v/>
      </c>
      <c r="L2365" s="55">
        <f>IF(J2365="Entrada",N(I2365),IF(J2365="Saída",-N(I2365),0))</f>
        <v/>
      </c>
      <c r="M2365" s="54">
        <f>IF(B2365="",0,IF(H2365="Previsto",IF(Visao="Realizado + previsto",1,0),1))</f>
        <v/>
      </c>
      <c r="N2365" s="54">
        <f>IF(OR(B2365="",H2365&lt;&gt;"Previsto"),"",IF(B2365&lt;TODAY(),"Atrasado",IF(B2365&lt;=TODAY()+7,"Vence em 7 dias","A vencer")))</f>
        <v/>
      </c>
    </row>
    <row r="2366">
      <c r="B2366" s="51" t="n"/>
      <c r="C2366" s="52" t="n"/>
      <c r="D2366" s="52" t="n"/>
      <c r="E2366" s="52" t="n"/>
      <c r="F2366" s="52" t="n"/>
      <c r="G2366" s="52" t="n"/>
      <c r="H2366" s="52" t="n"/>
      <c r="I2366" s="53" t="n"/>
      <c r="J2366" s="54">
        <f>IF(D2366="","",IFERROR(INDEX(CatTipo,MATCH(D2366,CatNome,0)),"?"))</f>
        <v/>
      </c>
      <c r="K2366" s="54">
        <f>IF(D2366="","",IFERROR(INDEX(CatGrupo,MATCH(D2366,CatNome,0)),"?"))</f>
        <v/>
      </c>
      <c r="L2366" s="55">
        <f>IF(J2366="Entrada",N(I2366),IF(J2366="Saída",-N(I2366),0))</f>
        <v/>
      </c>
      <c r="M2366" s="54">
        <f>IF(B2366="",0,IF(H2366="Previsto",IF(Visao="Realizado + previsto",1,0),1))</f>
        <v/>
      </c>
      <c r="N2366" s="54">
        <f>IF(OR(B2366="",H2366&lt;&gt;"Previsto"),"",IF(B2366&lt;TODAY(),"Atrasado",IF(B2366&lt;=TODAY()+7,"Vence em 7 dias","A vencer")))</f>
        <v/>
      </c>
    </row>
    <row r="2367">
      <c r="B2367" s="51" t="n"/>
      <c r="C2367" s="52" t="n"/>
      <c r="D2367" s="52" t="n"/>
      <c r="E2367" s="52" t="n"/>
      <c r="F2367" s="52" t="n"/>
      <c r="G2367" s="52" t="n"/>
      <c r="H2367" s="52" t="n"/>
      <c r="I2367" s="53" t="n"/>
      <c r="J2367" s="54">
        <f>IF(D2367="","",IFERROR(INDEX(CatTipo,MATCH(D2367,CatNome,0)),"?"))</f>
        <v/>
      </c>
      <c r="K2367" s="54">
        <f>IF(D2367="","",IFERROR(INDEX(CatGrupo,MATCH(D2367,CatNome,0)),"?"))</f>
        <v/>
      </c>
      <c r="L2367" s="55">
        <f>IF(J2367="Entrada",N(I2367),IF(J2367="Saída",-N(I2367),0))</f>
        <v/>
      </c>
      <c r="M2367" s="54">
        <f>IF(B2367="",0,IF(H2367="Previsto",IF(Visao="Realizado + previsto",1,0),1))</f>
        <v/>
      </c>
      <c r="N2367" s="54">
        <f>IF(OR(B2367="",H2367&lt;&gt;"Previsto"),"",IF(B2367&lt;TODAY(),"Atrasado",IF(B2367&lt;=TODAY()+7,"Vence em 7 dias","A vencer")))</f>
        <v/>
      </c>
    </row>
    <row r="2368">
      <c r="B2368" s="51" t="n"/>
      <c r="C2368" s="52" t="n"/>
      <c r="D2368" s="52" t="n"/>
      <c r="E2368" s="52" t="n"/>
      <c r="F2368" s="52" t="n"/>
      <c r="G2368" s="52" t="n"/>
      <c r="H2368" s="52" t="n"/>
      <c r="I2368" s="53" t="n"/>
      <c r="J2368" s="54">
        <f>IF(D2368="","",IFERROR(INDEX(CatTipo,MATCH(D2368,CatNome,0)),"?"))</f>
        <v/>
      </c>
      <c r="K2368" s="54">
        <f>IF(D2368="","",IFERROR(INDEX(CatGrupo,MATCH(D2368,CatNome,0)),"?"))</f>
        <v/>
      </c>
      <c r="L2368" s="55">
        <f>IF(J2368="Entrada",N(I2368),IF(J2368="Saída",-N(I2368),0))</f>
        <v/>
      </c>
      <c r="M2368" s="54">
        <f>IF(B2368="",0,IF(H2368="Previsto",IF(Visao="Realizado + previsto",1,0),1))</f>
        <v/>
      </c>
      <c r="N2368" s="54">
        <f>IF(OR(B2368="",H2368&lt;&gt;"Previsto"),"",IF(B2368&lt;TODAY(),"Atrasado",IF(B2368&lt;=TODAY()+7,"Vence em 7 dias","A vencer")))</f>
        <v/>
      </c>
    </row>
    <row r="2369">
      <c r="B2369" s="51" t="n"/>
      <c r="C2369" s="52" t="n"/>
      <c r="D2369" s="52" t="n"/>
      <c r="E2369" s="52" t="n"/>
      <c r="F2369" s="52" t="n"/>
      <c r="G2369" s="52" t="n"/>
      <c r="H2369" s="52" t="n"/>
      <c r="I2369" s="53" t="n"/>
      <c r="J2369" s="54">
        <f>IF(D2369="","",IFERROR(INDEX(CatTipo,MATCH(D2369,CatNome,0)),"?"))</f>
        <v/>
      </c>
      <c r="K2369" s="54">
        <f>IF(D2369="","",IFERROR(INDEX(CatGrupo,MATCH(D2369,CatNome,0)),"?"))</f>
        <v/>
      </c>
      <c r="L2369" s="55">
        <f>IF(J2369="Entrada",N(I2369),IF(J2369="Saída",-N(I2369),0))</f>
        <v/>
      </c>
      <c r="M2369" s="54">
        <f>IF(B2369="",0,IF(H2369="Previsto",IF(Visao="Realizado + previsto",1,0),1))</f>
        <v/>
      </c>
      <c r="N2369" s="54">
        <f>IF(OR(B2369="",H2369&lt;&gt;"Previsto"),"",IF(B2369&lt;TODAY(),"Atrasado",IF(B2369&lt;=TODAY()+7,"Vence em 7 dias","A vencer")))</f>
        <v/>
      </c>
    </row>
    <row r="2370">
      <c r="B2370" s="51" t="n"/>
      <c r="C2370" s="52" t="n"/>
      <c r="D2370" s="52" t="n"/>
      <c r="E2370" s="52" t="n"/>
      <c r="F2370" s="52" t="n"/>
      <c r="G2370" s="52" t="n"/>
      <c r="H2370" s="52" t="n"/>
      <c r="I2370" s="53" t="n"/>
      <c r="J2370" s="54">
        <f>IF(D2370="","",IFERROR(INDEX(CatTipo,MATCH(D2370,CatNome,0)),"?"))</f>
        <v/>
      </c>
      <c r="K2370" s="54">
        <f>IF(D2370="","",IFERROR(INDEX(CatGrupo,MATCH(D2370,CatNome,0)),"?"))</f>
        <v/>
      </c>
      <c r="L2370" s="55">
        <f>IF(J2370="Entrada",N(I2370),IF(J2370="Saída",-N(I2370),0))</f>
        <v/>
      </c>
      <c r="M2370" s="54">
        <f>IF(B2370="",0,IF(H2370="Previsto",IF(Visao="Realizado + previsto",1,0),1))</f>
        <v/>
      </c>
      <c r="N2370" s="54">
        <f>IF(OR(B2370="",H2370&lt;&gt;"Previsto"),"",IF(B2370&lt;TODAY(),"Atrasado",IF(B2370&lt;=TODAY()+7,"Vence em 7 dias","A vencer")))</f>
        <v/>
      </c>
    </row>
    <row r="2371">
      <c r="B2371" s="51" t="n"/>
      <c r="C2371" s="52" t="n"/>
      <c r="D2371" s="52" t="n"/>
      <c r="E2371" s="52" t="n"/>
      <c r="F2371" s="52" t="n"/>
      <c r="G2371" s="52" t="n"/>
      <c r="H2371" s="52" t="n"/>
      <c r="I2371" s="53" t="n"/>
      <c r="J2371" s="54">
        <f>IF(D2371="","",IFERROR(INDEX(CatTipo,MATCH(D2371,CatNome,0)),"?"))</f>
        <v/>
      </c>
      <c r="K2371" s="54">
        <f>IF(D2371="","",IFERROR(INDEX(CatGrupo,MATCH(D2371,CatNome,0)),"?"))</f>
        <v/>
      </c>
      <c r="L2371" s="55">
        <f>IF(J2371="Entrada",N(I2371),IF(J2371="Saída",-N(I2371),0))</f>
        <v/>
      </c>
      <c r="M2371" s="54">
        <f>IF(B2371="",0,IF(H2371="Previsto",IF(Visao="Realizado + previsto",1,0),1))</f>
        <v/>
      </c>
      <c r="N2371" s="54">
        <f>IF(OR(B2371="",H2371&lt;&gt;"Previsto"),"",IF(B2371&lt;TODAY(),"Atrasado",IF(B2371&lt;=TODAY()+7,"Vence em 7 dias","A vencer")))</f>
        <v/>
      </c>
    </row>
    <row r="2372">
      <c r="B2372" s="51" t="n"/>
      <c r="C2372" s="52" t="n"/>
      <c r="D2372" s="52" t="n"/>
      <c r="E2372" s="52" t="n"/>
      <c r="F2372" s="52" t="n"/>
      <c r="G2372" s="52" t="n"/>
      <c r="H2372" s="52" t="n"/>
      <c r="I2372" s="53" t="n"/>
      <c r="J2372" s="54">
        <f>IF(D2372="","",IFERROR(INDEX(CatTipo,MATCH(D2372,CatNome,0)),"?"))</f>
        <v/>
      </c>
      <c r="K2372" s="54">
        <f>IF(D2372="","",IFERROR(INDEX(CatGrupo,MATCH(D2372,CatNome,0)),"?"))</f>
        <v/>
      </c>
      <c r="L2372" s="55">
        <f>IF(J2372="Entrada",N(I2372),IF(J2372="Saída",-N(I2372),0))</f>
        <v/>
      </c>
      <c r="M2372" s="54">
        <f>IF(B2372="",0,IF(H2372="Previsto",IF(Visao="Realizado + previsto",1,0),1))</f>
        <v/>
      </c>
      <c r="N2372" s="54">
        <f>IF(OR(B2372="",H2372&lt;&gt;"Previsto"),"",IF(B2372&lt;TODAY(),"Atrasado",IF(B2372&lt;=TODAY()+7,"Vence em 7 dias","A vencer")))</f>
        <v/>
      </c>
    </row>
    <row r="2373">
      <c r="B2373" s="51" t="n"/>
      <c r="C2373" s="52" t="n"/>
      <c r="D2373" s="52" t="n"/>
      <c r="E2373" s="52" t="n"/>
      <c r="F2373" s="52" t="n"/>
      <c r="G2373" s="52" t="n"/>
      <c r="H2373" s="52" t="n"/>
      <c r="I2373" s="53" t="n"/>
      <c r="J2373" s="54">
        <f>IF(D2373="","",IFERROR(INDEX(CatTipo,MATCH(D2373,CatNome,0)),"?"))</f>
        <v/>
      </c>
      <c r="K2373" s="54">
        <f>IF(D2373="","",IFERROR(INDEX(CatGrupo,MATCH(D2373,CatNome,0)),"?"))</f>
        <v/>
      </c>
      <c r="L2373" s="55">
        <f>IF(J2373="Entrada",N(I2373),IF(J2373="Saída",-N(I2373),0))</f>
        <v/>
      </c>
      <c r="M2373" s="54">
        <f>IF(B2373="",0,IF(H2373="Previsto",IF(Visao="Realizado + previsto",1,0),1))</f>
        <v/>
      </c>
      <c r="N2373" s="54">
        <f>IF(OR(B2373="",H2373&lt;&gt;"Previsto"),"",IF(B2373&lt;TODAY(),"Atrasado",IF(B2373&lt;=TODAY()+7,"Vence em 7 dias","A vencer")))</f>
        <v/>
      </c>
    </row>
    <row r="2374">
      <c r="B2374" s="51" t="n"/>
      <c r="C2374" s="52" t="n"/>
      <c r="D2374" s="52" t="n"/>
      <c r="E2374" s="52" t="n"/>
      <c r="F2374" s="52" t="n"/>
      <c r="G2374" s="52" t="n"/>
      <c r="H2374" s="52" t="n"/>
      <c r="I2374" s="53" t="n"/>
      <c r="J2374" s="54">
        <f>IF(D2374="","",IFERROR(INDEX(CatTipo,MATCH(D2374,CatNome,0)),"?"))</f>
        <v/>
      </c>
      <c r="K2374" s="54">
        <f>IF(D2374="","",IFERROR(INDEX(CatGrupo,MATCH(D2374,CatNome,0)),"?"))</f>
        <v/>
      </c>
      <c r="L2374" s="55">
        <f>IF(J2374="Entrada",N(I2374),IF(J2374="Saída",-N(I2374),0))</f>
        <v/>
      </c>
      <c r="M2374" s="54">
        <f>IF(B2374="",0,IF(H2374="Previsto",IF(Visao="Realizado + previsto",1,0),1))</f>
        <v/>
      </c>
      <c r="N2374" s="54">
        <f>IF(OR(B2374="",H2374&lt;&gt;"Previsto"),"",IF(B2374&lt;TODAY(),"Atrasado",IF(B2374&lt;=TODAY()+7,"Vence em 7 dias","A vencer")))</f>
        <v/>
      </c>
    </row>
    <row r="2375">
      <c r="B2375" s="51" t="n"/>
      <c r="C2375" s="52" t="n"/>
      <c r="D2375" s="52" t="n"/>
      <c r="E2375" s="52" t="n"/>
      <c r="F2375" s="52" t="n"/>
      <c r="G2375" s="52" t="n"/>
      <c r="H2375" s="52" t="n"/>
      <c r="I2375" s="53" t="n"/>
      <c r="J2375" s="54">
        <f>IF(D2375="","",IFERROR(INDEX(CatTipo,MATCH(D2375,CatNome,0)),"?"))</f>
        <v/>
      </c>
      <c r="K2375" s="54">
        <f>IF(D2375="","",IFERROR(INDEX(CatGrupo,MATCH(D2375,CatNome,0)),"?"))</f>
        <v/>
      </c>
      <c r="L2375" s="55">
        <f>IF(J2375="Entrada",N(I2375),IF(J2375="Saída",-N(I2375),0))</f>
        <v/>
      </c>
      <c r="M2375" s="54">
        <f>IF(B2375="",0,IF(H2375="Previsto",IF(Visao="Realizado + previsto",1,0),1))</f>
        <v/>
      </c>
      <c r="N2375" s="54">
        <f>IF(OR(B2375="",H2375&lt;&gt;"Previsto"),"",IF(B2375&lt;TODAY(),"Atrasado",IF(B2375&lt;=TODAY()+7,"Vence em 7 dias","A vencer")))</f>
        <v/>
      </c>
    </row>
    <row r="2376">
      <c r="B2376" s="51" t="n"/>
      <c r="C2376" s="52" t="n"/>
      <c r="D2376" s="52" t="n"/>
      <c r="E2376" s="52" t="n"/>
      <c r="F2376" s="52" t="n"/>
      <c r="G2376" s="52" t="n"/>
      <c r="H2376" s="52" t="n"/>
      <c r="I2376" s="53" t="n"/>
      <c r="J2376" s="54">
        <f>IF(D2376="","",IFERROR(INDEX(CatTipo,MATCH(D2376,CatNome,0)),"?"))</f>
        <v/>
      </c>
      <c r="K2376" s="54">
        <f>IF(D2376="","",IFERROR(INDEX(CatGrupo,MATCH(D2376,CatNome,0)),"?"))</f>
        <v/>
      </c>
      <c r="L2376" s="55">
        <f>IF(J2376="Entrada",N(I2376),IF(J2376="Saída",-N(I2376),0))</f>
        <v/>
      </c>
      <c r="M2376" s="54">
        <f>IF(B2376="",0,IF(H2376="Previsto",IF(Visao="Realizado + previsto",1,0),1))</f>
        <v/>
      </c>
      <c r="N2376" s="54">
        <f>IF(OR(B2376="",H2376&lt;&gt;"Previsto"),"",IF(B2376&lt;TODAY(),"Atrasado",IF(B2376&lt;=TODAY()+7,"Vence em 7 dias","A vencer")))</f>
        <v/>
      </c>
    </row>
    <row r="2377">
      <c r="B2377" s="51" t="n"/>
      <c r="C2377" s="52" t="n"/>
      <c r="D2377" s="52" t="n"/>
      <c r="E2377" s="52" t="n"/>
      <c r="F2377" s="52" t="n"/>
      <c r="G2377" s="52" t="n"/>
      <c r="H2377" s="52" t="n"/>
      <c r="I2377" s="53" t="n"/>
      <c r="J2377" s="54">
        <f>IF(D2377="","",IFERROR(INDEX(CatTipo,MATCH(D2377,CatNome,0)),"?"))</f>
        <v/>
      </c>
      <c r="K2377" s="54">
        <f>IF(D2377="","",IFERROR(INDEX(CatGrupo,MATCH(D2377,CatNome,0)),"?"))</f>
        <v/>
      </c>
      <c r="L2377" s="55">
        <f>IF(J2377="Entrada",N(I2377),IF(J2377="Saída",-N(I2377),0))</f>
        <v/>
      </c>
      <c r="M2377" s="54">
        <f>IF(B2377="",0,IF(H2377="Previsto",IF(Visao="Realizado + previsto",1,0),1))</f>
        <v/>
      </c>
      <c r="N2377" s="54">
        <f>IF(OR(B2377="",H2377&lt;&gt;"Previsto"),"",IF(B2377&lt;TODAY(),"Atrasado",IF(B2377&lt;=TODAY()+7,"Vence em 7 dias","A vencer")))</f>
        <v/>
      </c>
    </row>
    <row r="2378">
      <c r="B2378" s="51" t="n"/>
      <c r="C2378" s="52" t="n"/>
      <c r="D2378" s="52" t="n"/>
      <c r="E2378" s="52" t="n"/>
      <c r="F2378" s="52" t="n"/>
      <c r="G2378" s="52" t="n"/>
      <c r="H2378" s="52" t="n"/>
      <c r="I2378" s="53" t="n"/>
      <c r="J2378" s="54">
        <f>IF(D2378="","",IFERROR(INDEX(CatTipo,MATCH(D2378,CatNome,0)),"?"))</f>
        <v/>
      </c>
      <c r="K2378" s="54">
        <f>IF(D2378="","",IFERROR(INDEX(CatGrupo,MATCH(D2378,CatNome,0)),"?"))</f>
        <v/>
      </c>
      <c r="L2378" s="55">
        <f>IF(J2378="Entrada",N(I2378),IF(J2378="Saída",-N(I2378),0))</f>
        <v/>
      </c>
      <c r="M2378" s="54">
        <f>IF(B2378="",0,IF(H2378="Previsto",IF(Visao="Realizado + previsto",1,0),1))</f>
        <v/>
      </c>
      <c r="N2378" s="54">
        <f>IF(OR(B2378="",H2378&lt;&gt;"Previsto"),"",IF(B2378&lt;TODAY(),"Atrasado",IF(B2378&lt;=TODAY()+7,"Vence em 7 dias","A vencer")))</f>
        <v/>
      </c>
    </row>
    <row r="2379">
      <c r="B2379" s="51" t="n"/>
      <c r="C2379" s="52" t="n"/>
      <c r="D2379" s="52" t="n"/>
      <c r="E2379" s="52" t="n"/>
      <c r="F2379" s="52" t="n"/>
      <c r="G2379" s="52" t="n"/>
      <c r="H2379" s="52" t="n"/>
      <c r="I2379" s="53" t="n"/>
      <c r="J2379" s="54">
        <f>IF(D2379="","",IFERROR(INDEX(CatTipo,MATCH(D2379,CatNome,0)),"?"))</f>
        <v/>
      </c>
      <c r="K2379" s="54">
        <f>IF(D2379="","",IFERROR(INDEX(CatGrupo,MATCH(D2379,CatNome,0)),"?"))</f>
        <v/>
      </c>
      <c r="L2379" s="55">
        <f>IF(J2379="Entrada",N(I2379),IF(J2379="Saída",-N(I2379),0))</f>
        <v/>
      </c>
      <c r="M2379" s="54">
        <f>IF(B2379="",0,IF(H2379="Previsto",IF(Visao="Realizado + previsto",1,0),1))</f>
        <v/>
      </c>
      <c r="N2379" s="54">
        <f>IF(OR(B2379="",H2379&lt;&gt;"Previsto"),"",IF(B2379&lt;TODAY(),"Atrasado",IF(B2379&lt;=TODAY()+7,"Vence em 7 dias","A vencer")))</f>
        <v/>
      </c>
    </row>
    <row r="2380">
      <c r="B2380" s="51" t="n"/>
      <c r="C2380" s="52" t="n"/>
      <c r="D2380" s="52" t="n"/>
      <c r="E2380" s="52" t="n"/>
      <c r="F2380" s="52" t="n"/>
      <c r="G2380" s="52" t="n"/>
      <c r="H2380" s="52" t="n"/>
      <c r="I2380" s="53" t="n"/>
      <c r="J2380" s="54">
        <f>IF(D2380="","",IFERROR(INDEX(CatTipo,MATCH(D2380,CatNome,0)),"?"))</f>
        <v/>
      </c>
      <c r="K2380" s="54">
        <f>IF(D2380="","",IFERROR(INDEX(CatGrupo,MATCH(D2380,CatNome,0)),"?"))</f>
        <v/>
      </c>
      <c r="L2380" s="55">
        <f>IF(J2380="Entrada",N(I2380),IF(J2380="Saída",-N(I2380),0))</f>
        <v/>
      </c>
      <c r="M2380" s="54">
        <f>IF(B2380="",0,IF(H2380="Previsto",IF(Visao="Realizado + previsto",1,0),1))</f>
        <v/>
      </c>
      <c r="N2380" s="54">
        <f>IF(OR(B2380="",H2380&lt;&gt;"Previsto"),"",IF(B2380&lt;TODAY(),"Atrasado",IF(B2380&lt;=TODAY()+7,"Vence em 7 dias","A vencer")))</f>
        <v/>
      </c>
    </row>
    <row r="2381">
      <c r="B2381" s="51" t="n"/>
      <c r="C2381" s="52" t="n"/>
      <c r="D2381" s="52" t="n"/>
      <c r="E2381" s="52" t="n"/>
      <c r="F2381" s="52" t="n"/>
      <c r="G2381" s="52" t="n"/>
      <c r="H2381" s="52" t="n"/>
      <c r="I2381" s="53" t="n"/>
      <c r="J2381" s="54">
        <f>IF(D2381="","",IFERROR(INDEX(CatTipo,MATCH(D2381,CatNome,0)),"?"))</f>
        <v/>
      </c>
      <c r="K2381" s="54">
        <f>IF(D2381="","",IFERROR(INDEX(CatGrupo,MATCH(D2381,CatNome,0)),"?"))</f>
        <v/>
      </c>
      <c r="L2381" s="55">
        <f>IF(J2381="Entrada",N(I2381),IF(J2381="Saída",-N(I2381),0))</f>
        <v/>
      </c>
      <c r="M2381" s="54">
        <f>IF(B2381="",0,IF(H2381="Previsto",IF(Visao="Realizado + previsto",1,0),1))</f>
        <v/>
      </c>
      <c r="N2381" s="54">
        <f>IF(OR(B2381="",H2381&lt;&gt;"Previsto"),"",IF(B2381&lt;TODAY(),"Atrasado",IF(B2381&lt;=TODAY()+7,"Vence em 7 dias","A vencer")))</f>
        <v/>
      </c>
    </row>
    <row r="2382">
      <c r="B2382" s="51" t="n"/>
      <c r="C2382" s="52" t="n"/>
      <c r="D2382" s="52" t="n"/>
      <c r="E2382" s="52" t="n"/>
      <c r="F2382" s="52" t="n"/>
      <c r="G2382" s="52" t="n"/>
      <c r="H2382" s="52" t="n"/>
      <c r="I2382" s="53" t="n"/>
      <c r="J2382" s="54">
        <f>IF(D2382="","",IFERROR(INDEX(CatTipo,MATCH(D2382,CatNome,0)),"?"))</f>
        <v/>
      </c>
      <c r="K2382" s="54">
        <f>IF(D2382="","",IFERROR(INDEX(CatGrupo,MATCH(D2382,CatNome,0)),"?"))</f>
        <v/>
      </c>
      <c r="L2382" s="55">
        <f>IF(J2382="Entrada",N(I2382),IF(J2382="Saída",-N(I2382),0))</f>
        <v/>
      </c>
      <c r="M2382" s="54">
        <f>IF(B2382="",0,IF(H2382="Previsto",IF(Visao="Realizado + previsto",1,0),1))</f>
        <v/>
      </c>
      <c r="N2382" s="54">
        <f>IF(OR(B2382="",H2382&lt;&gt;"Previsto"),"",IF(B2382&lt;TODAY(),"Atrasado",IF(B2382&lt;=TODAY()+7,"Vence em 7 dias","A vencer")))</f>
        <v/>
      </c>
    </row>
    <row r="2383">
      <c r="B2383" s="51" t="n"/>
      <c r="C2383" s="52" t="n"/>
      <c r="D2383" s="52" t="n"/>
      <c r="E2383" s="52" t="n"/>
      <c r="F2383" s="52" t="n"/>
      <c r="G2383" s="52" t="n"/>
      <c r="H2383" s="52" t="n"/>
      <c r="I2383" s="53" t="n"/>
      <c r="J2383" s="54">
        <f>IF(D2383="","",IFERROR(INDEX(CatTipo,MATCH(D2383,CatNome,0)),"?"))</f>
        <v/>
      </c>
      <c r="K2383" s="54">
        <f>IF(D2383="","",IFERROR(INDEX(CatGrupo,MATCH(D2383,CatNome,0)),"?"))</f>
        <v/>
      </c>
      <c r="L2383" s="55">
        <f>IF(J2383="Entrada",N(I2383),IF(J2383="Saída",-N(I2383),0))</f>
        <v/>
      </c>
      <c r="M2383" s="54">
        <f>IF(B2383="",0,IF(H2383="Previsto",IF(Visao="Realizado + previsto",1,0),1))</f>
        <v/>
      </c>
      <c r="N2383" s="54">
        <f>IF(OR(B2383="",H2383&lt;&gt;"Previsto"),"",IF(B2383&lt;TODAY(),"Atrasado",IF(B2383&lt;=TODAY()+7,"Vence em 7 dias","A vencer")))</f>
        <v/>
      </c>
    </row>
    <row r="2384">
      <c r="B2384" s="51" t="n"/>
      <c r="C2384" s="52" t="n"/>
      <c r="D2384" s="52" t="n"/>
      <c r="E2384" s="52" t="n"/>
      <c r="F2384" s="52" t="n"/>
      <c r="G2384" s="52" t="n"/>
      <c r="H2384" s="52" t="n"/>
      <c r="I2384" s="53" t="n"/>
      <c r="J2384" s="54">
        <f>IF(D2384="","",IFERROR(INDEX(CatTipo,MATCH(D2384,CatNome,0)),"?"))</f>
        <v/>
      </c>
      <c r="K2384" s="54">
        <f>IF(D2384="","",IFERROR(INDEX(CatGrupo,MATCH(D2384,CatNome,0)),"?"))</f>
        <v/>
      </c>
      <c r="L2384" s="55">
        <f>IF(J2384="Entrada",N(I2384),IF(J2384="Saída",-N(I2384),0))</f>
        <v/>
      </c>
      <c r="M2384" s="54">
        <f>IF(B2384="",0,IF(H2384="Previsto",IF(Visao="Realizado + previsto",1,0),1))</f>
        <v/>
      </c>
      <c r="N2384" s="54">
        <f>IF(OR(B2384="",H2384&lt;&gt;"Previsto"),"",IF(B2384&lt;TODAY(),"Atrasado",IF(B2384&lt;=TODAY()+7,"Vence em 7 dias","A vencer")))</f>
        <v/>
      </c>
    </row>
    <row r="2385">
      <c r="B2385" s="51" t="n"/>
      <c r="C2385" s="52" t="n"/>
      <c r="D2385" s="52" t="n"/>
      <c r="E2385" s="52" t="n"/>
      <c r="F2385" s="52" t="n"/>
      <c r="G2385" s="52" t="n"/>
      <c r="H2385" s="52" t="n"/>
      <c r="I2385" s="53" t="n"/>
      <c r="J2385" s="54">
        <f>IF(D2385="","",IFERROR(INDEX(CatTipo,MATCH(D2385,CatNome,0)),"?"))</f>
        <v/>
      </c>
      <c r="K2385" s="54">
        <f>IF(D2385="","",IFERROR(INDEX(CatGrupo,MATCH(D2385,CatNome,0)),"?"))</f>
        <v/>
      </c>
      <c r="L2385" s="55">
        <f>IF(J2385="Entrada",N(I2385),IF(J2385="Saída",-N(I2385),0))</f>
        <v/>
      </c>
      <c r="M2385" s="54">
        <f>IF(B2385="",0,IF(H2385="Previsto",IF(Visao="Realizado + previsto",1,0),1))</f>
        <v/>
      </c>
      <c r="N2385" s="54">
        <f>IF(OR(B2385="",H2385&lt;&gt;"Previsto"),"",IF(B2385&lt;TODAY(),"Atrasado",IF(B2385&lt;=TODAY()+7,"Vence em 7 dias","A vencer")))</f>
        <v/>
      </c>
    </row>
    <row r="2386">
      <c r="B2386" s="51" t="n"/>
      <c r="C2386" s="52" t="n"/>
      <c r="D2386" s="52" t="n"/>
      <c r="E2386" s="52" t="n"/>
      <c r="F2386" s="52" t="n"/>
      <c r="G2386" s="52" t="n"/>
      <c r="H2386" s="52" t="n"/>
      <c r="I2386" s="53" t="n"/>
      <c r="J2386" s="54">
        <f>IF(D2386="","",IFERROR(INDEX(CatTipo,MATCH(D2386,CatNome,0)),"?"))</f>
        <v/>
      </c>
      <c r="K2386" s="54">
        <f>IF(D2386="","",IFERROR(INDEX(CatGrupo,MATCH(D2386,CatNome,0)),"?"))</f>
        <v/>
      </c>
      <c r="L2386" s="55">
        <f>IF(J2386="Entrada",N(I2386),IF(J2386="Saída",-N(I2386),0))</f>
        <v/>
      </c>
      <c r="M2386" s="54">
        <f>IF(B2386="",0,IF(H2386="Previsto",IF(Visao="Realizado + previsto",1,0),1))</f>
        <v/>
      </c>
      <c r="N2386" s="54">
        <f>IF(OR(B2386="",H2386&lt;&gt;"Previsto"),"",IF(B2386&lt;TODAY(),"Atrasado",IF(B2386&lt;=TODAY()+7,"Vence em 7 dias","A vencer")))</f>
        <v/>
      </c>
    </row>
    <row r="2387">
      <c r="B2387" s="51" t="n"/>
      <c r="C2387" s="52" t="n"/>
      <c r="D2387" s="52" t="n"/>
      <c r="E2387" s="52" t="n"/>
      <c r="F2387" s="52" t="n"/>
      <c r="G2387" s="52" t="n"/>
      <c r="H2387" s="52" t="n"/>
      <c r="I2387" s="53" t="n"/>
      <c r="J2387" s="54">
        <f>IF(D2387="","",IFERROR(INDEX(CatTipo,MATCH(D2387,CatNome,0)),"?"))</f>
        <v/>
      </c>
      <c r="K2387" s="54">
        <f>IF(D2387="","",IFERROR(INDEX(CatGrupo,MATCH(D2387,CatNome,0)),"?"))</f>
        <v/>
      </c>
      <c r="L2387" s="55">
        <f>IF(J2387="Entrada",N(I2387),IF(J2387="Saída",-N(I2387),0))</f>
        <v/>
      </c>
      <c r="M2387" s="54">
        <f>IF(B2387="",0,IF(H2387="Previsto",IF(Visao="Realizado + previsto",1,0),1))</f>
        <v/>
      </c>
      <c r="N2387" s="54">
        <f>IF(OR(B2387="",H2387&lt;&gt;"Previsto"),"",IF(B2387&lt;TODAY(),"Atrasado",IF(B2387&lt;=TODAY()+7,"Vence em 7 dias","A vencer")))</f>
        <v/>
      </c>
    </row>
    <row r="2388">
      <c r="B2388" s="51" t="n"/>
      <c r="C2388" s="52" t="n"/>
      <c r="D2388" s="52" t="n"/>
      <c r="E2388" s="52" t="n"/>
      <c r="F2388" s="52" t="n"/>
      <c r="G2388" s="52" t="n"/>
      <c r="H2388" s="52" t="n"/>
      <c r="I2388" s="53" t="n"/>
      <c r="J2388" s="54">
        <f>IF(D2388="","",IFERROR(INDEX(CatTipo,MATCH(D2388,CatNome,0)),"?"))</f>
        <v/>
      </c>
      <c r="K2388" s="54">
        <f>IF(D2388="","",IFERROR(INDEX(CatGrupo,MATCH(D2388,CatNome,0)),"?"))</f>
        <v/>
      </c>
      <c r="L2388" s="55">
        <f>IF(J2388="Entrada",N(I2388),IF(J2388="Saída",-N(I2388),0))</f>
        <v/>
      </c>
      <c r="M2388" s="54">
        <f>IF(B2388="",0,IF(H2388="Previsto",IF(Visao="Realizado + previsto",1,0),1))</f>
        <v/>
      </c>
      <c r="N2388" s="54">
        <f>IF(OR(B2388="",H2388&lt;&gt;"Previsto"),"",IF(B2388&lt;TODAY(),"Atrasado",IF(B2388&lt;=TODAY()+7,"Vence em 7 dias","A vencer")))</f>
        <v/>
      </c>
    </row>
    <row r="2389">
      <c r="B2389" s="51" t="n"/>
      <c r="C2389" s="52" t="n"/>
      <c r="D2389" s="52" t="n"/>
      <c r="E2389" s="52" t="n"/>
      <c r="F2389" s="52" t="n"/>
      <c r="G2389" s="52" t="n"/>
      <c r="H2389" s="52" t="n"/>
      <c r="I2389" s="53" t="n"/>
      <c r="J2389" s="54">
        <f>IF(D2389="","",IFERROR(INDEX(CatTipo,MATCH(D2389,CatNome,0)),"?"))</f>
        <v/>
      </c>
      <c r="K2389" s="54">
        <f>IF(D2389="","",IFERROR(INDEX(CatGrupo,MATCH(D2389,CatNome,0)),"?"))</f>
        <v/>
      </c>
      <c r="L2389" s="55">
        <f>IF(J2389="Entrada",N(I2389),IF(J2389="Saída",-N(I2389),0))</f>
        <v/>
      </c>
      <c r="M2389" s="54">
        <f>IF(B2389="",0,IF(H2389="Previsto",IF(Visao="Realizado + previsto",1,0),1))</f>
        <v/>
      </c>
      <c r="N2389" s="54">
        <f>IF(OR(B2389="",H2389&lt;&gt;"Previsto"),"",IF(B2389&lt;TODAY(),"Atrasado",IF(B2389&lt;=TODAY()+7,"Vence em 7 dias","A vencer")))</f>
        <v/>
      </c>
    </row>
    <row r="2390">
      <c r="B2390" s="51" t="n"/>
      <c r="C2390" s="52" t="n"/>
      <c r="D2390" s="52" t="n"/>
      <c r="E2390" s="52" t="n"/>
      <c r="F2390" s="52" t="n"/>
      <c r="G2390" s="52" t="n"/>
      <c r="H2390" s="52" t="n"/>
      <c r="I2390" s="53" t="n"/>
      <c r="J2390" s="54">
        <f>IF(D2390="","",IFERROR(INDEX(CatTipo,MATCH(D2390,CatNome,0)),"?"))</f>
        <v/>
      </c>
      <c r="K2390" s="54">
        <f>IF(D2390="","",IFERROR(INDEX(CatGrupo,MATCH(D2390,CatNome,0)),"?"))</f>
        <v/>
      </c>
      <c r="L2390" s="55">
        <f>IF(J2390="Entrada",N(I2390),IF(J2390="Saída",-N(I2390),0))</f>
        <v/>
      </c>
      <c r="M2390" s="54">
        <f>IF(B2390="",0,IF(H2390="Previsto",IF(Visao="Realizado + previsto",1,0),1))</f>
        <v/>
      </c>
      <c r="N2390" s="54">
        <f>IF(OR(B2390="",H2390&lt;&gt;"Previsto"),"",IF(B2390&lt;TODAY(),"Atrasado",IF(B2390&lt;=TODAY()+7,"Vence em 7 dias","A vencer")))</f>
        <v/>
      </c>
    </row>
    <row r="2391">
      <c r="B2391" s="51" t="n"/>
      <c r="C2391" s="52" t="n"/>
      <c r="D2391" s="52" t="n"/>
      <c r="E2391" s="52" t="n"/>
      <c r="F2391" s="52" t="n"/>
      <c r="G2391" s="52" t="n"/>
      <c r="H2391" s="52" t="n"/>
      <c r="I2391" s="53" t="n"/>
      <c r="J2391" s="54">
        <f>IF(D2391="","",IFERROR(INDEX(CatTipo,MATCH(D2391,CatNome,0)),"?"))</f>
        <v/>
      </c>
      <c r="K2391" s="54">
        <f>IF(D2391="","",IFERROR(INDEX(CatGrupo,MATCH(D2391,CatNome,0)),"?"))</f>
        <v/>
      </c>
      <c r="L2391" s="55">
        <f>IF(J2391="Entrada",N(I2391),IF(J2391="Saída",-N(I2391),0))</f>
        <v/>
      </c>
      <c r="M2391" s="54">
        <f>IF(B2391="",0,IF(H2391="Previsto",IF(Visao="Realizado + previsto",1,0),1))</f>
        <v/>
      </c>
      <c r="N2391" s="54">
        <f>IF(OR(B2391="",H2391&lt;&gt;"Previsto"),"",IF(B2391&lt;TODAY(),"Atrasado",IF(B2391&lt;=TODAY()+7,"Vence em 7 dias","A vencer")))</f>
        <v/>
      </c>
    </row>
    <row r="2392">
      <c r="B2392" s="51" t="n"/>
      <c r="C2392" s="52" t="n"/>
      <c r="D2392" s="52" t="n"/>
      <c r="E2392" s="52" t="n"/>
      <c r="F2392" s="52" t="n"/>
      <c r="G2392" s="52" t="n"/>
      <c r="H2392" s="52" t="n"/>
      <c r="I2392" s="53" t="n"/>
      <c r="J2392" s="54">
        <f>IF(D2392="","",IFERROR(INDEX(CatTipo,MATCH(D2392,CatNome,0)),"?"))</f>
        <v/>
      </c>
      <c r="K2392" s="54">
        <f>IF(D2392="","",IFERROR(INDEX(CatGrupo,MATCH(D2392,CatNome,0)),"?"))</f>
        <v/>
      </c>
      <c r="L2392" s="55">
        <f>IF(J2392="Entrada",N(I2392),IF(J2392="Saída",-N(I2392),0))</f>
        <v/>
      </c>
      <c r="M2392" s="54">
        <f>IF(B2392="",0,IF(H2392="Previsto",IF(Visao="Realizado + previsto",1,0),1))</f>
        <v/>
      </c>
      <c r="N2392" s="54">
        <f>IF(OR(B2392="",H2392&lt;&gt;"Previsto"),"",IF(B2392&lt;TODAY(),"Atrasado",IF(B2392&lt;=TODAY()+7,"Vence em 7 dias","A vencer")))</f>
        <v/>
      </c>
    </row>
    <row r="2393">
      <c r="B2393" s="51" t="n"/>
      <c r="C2393" s="52" t="n"/>
      <c r="D2393" s="52" t="n"/>
      <c r="E2393" s="52" t="n"/>
      <c r="F2393" s="52" t="n"/>
      <c r="G2393" s="52" t="n"/>
      <c r="H2393" s="52" t="n"/>
      <c r="I2393" s="53" t="n"/>
      <c r="J2393" s="54">
        <f>IF(D2393="","",IFERROR(INDEX(CatTipo,MATCH(D2393,CatNome,0)),"?"))</f>
        <v/>
      </c>
      <c r="K2393" s="54">
        <f>IF(D2393="","",IFERROR(INDEX(CatGrupo,MATCH(D2393,CatNome,0)),"?"))</f>
        <v/>
      </c>
      <c r="L2393" s="55">
        <f>IF(J2393="Entrada",N(I2393),IF(J2393="Saída",-N(I2393),0))</f>
        <v/>
      </c>
      <c r="M2393" s="54">
        <f>IF(B2393="",0,IF(H2393="Previsto",IF(Visao="Realizado + previsto",1,0),1))</f>
        <v/>
      </c>
      <c r="N2393" s="54">
        <f>IF(OR(B2393="",H2393&lt;&gt;"Previsto"),"",IF(B2393&lt;TODAY(),"Atrasado",IF(B2393&lt;=TODAY()+7,"Vence em 7 dias","A vencer")))</f>
        <v/>
      </c>
    </row>
    <row r="2394">
      <c r="B2394" s="51" t="n"/>
      <c r="C2394" s="52" t="n"/>
      <c r="D2394" s="52" t="n"/>
      <c r="E2394" s="52" t="n"/>
      <c r="F2394" s="52" t="n"/>
      <c r="G2394" s="52" t="n"/>
      <c r="H2394" s="52" t="n"/>
      <c r="I2394" s="53" t="n"/>
      <c r="J2394" s="54">
        <f>IF(D2394="","",IFERROR(INDEX(CatTipo,MATCH(D2394,CatNome,0)),"?"))</f>
        <v/>
      </c>
      <c r="K2394" s="54">
        <f>IF(D2394="","",IFERROR(INDEX(CatGrupo,MATCH(D2394,CatNome,0)),"?"))</f>
        <v/>
      </c>
      <c r="L2394" s="55">
        <f>IF(J2394="Entrada",N(I2394),IF(J2394="Saída",-N(I2394),0))</f>
        <v/>
      </c>
      <c r="M2394" s="54">
        <f>IF(B2394="",0,IF(H2394="Previsto",IF(Visao="Realizado + previsto",1,0),1))</f>
        <v/>
      </c>
      <c r="N2394" s="54">
        <f>IF(OR(B2394="",H2394&lt;&gt;"Previsto"),"",IF(B2394&lt;TODAY(),"Atrasado",IF(B2394&lt;=TODAY()+7,"Vence em 7 dias","A vencer")))</f>
        <v/>
      </c>
    </row>
    <row r="2395">
      <c r="B2395" s="51" t="n"/>
      <c r="C2395" s="52" t="n"/>
      <c r="D2395" s="52" t="n"/>
      <c r="E2395" s="52" t="n"/>
      <c r="F2395" s="52" t="n"/>
      <c r="G2395" s="52" t="n"/>
      <c r="H2395" s="52" t="n"/>
      <c r="I2395" s="53" t="n"/>
      <c r="J2395" s="54">
        <f>IF(D2395="","",IFERROR(INDEX(CatTipo,MATCH(D2395,CatNome,0)),"?"))</f>
        <v/>
      </c>
      <c r="K2395" s="54">
        <f>IF(D2395="","",IFERROR(INDEX(CatGrupo,MATCH(D2395,CatNome,0)),"?"))</f>
        <v/>
      </c>
      <c r="L2395" s="55">
        <f>IF(J2395="Entrada",N(I2395),IF(J2395="Saída",-N(I2395),0))</f>
        <v/>
      </c>
      <c r="M2395" s="54">
        <f>IF(B2395="",0,IF(H2395="Previsto",IF(Visao="Realizado + previsto",1,0),1))</f>
        <v/>
      </c>
      <c r="N2395" s="54">
        <f>IF(OR(B2395="",H2395&lt;&gt;"Previsto"),"",IF(B2395&lt;TODAY(),"Atrasado",IF(B2395&lt;=TODAY()+7,"Vence em 7 dias","A vencer")))</f>
        <v/>
      </c>
    </row>
    <row r="2396">
      <c r="B2396" s="51" t="n"/>
      <c r="C2396" s="52" t="n"/>
      <c r="D2396" s="52" t="n"/>
      <c r="E2396" s="52" t="n"/>
      <c r="F2396" s="52" t="n"/>
      <c r="G2396" s="52" t="n"/>
      <c r="H2396" s="52" t="n"/>
      <c r="I2396" s="53" t="n"/>
      <c r="J2396" s="54">
        <f>IF(D2396="","",IFERROR(INDEX(CatTipo,MATCH(D2396,CatNome,0)),"?"))</f>
        <v/>
      </c>
      <c r="K2396" s="54">
        <f>IF(D2396="","",IFERROR(INDEX(CatGrupo,MATCH(D2396,CatNome,0)),"?"))</f>
        <v/>
      </c>
      <c r="L2396" s="55">
        <f>IF(J2396="Entrada",N(I2396),IF(J2396="Saída",-N(I2396),0))</f>
        <v/>
      </c>
      <c r="M2396" s="54">
        <f>IF(B2396="",0,IF(H2396="Previsto",IF(Visao="Realizado + previsto",1,0),1))</f>
        <v/>
      </c>
      <c r="N2396" s="54">
        <f>IF(OR(B2396="",H2396&lt;&gt;"Previsto"),"",IF(B2396&lt;TODAY(),"Atrasado",IF(B2396&lt;=TODAY()+7,"Vence em 7 dias","A vencer")))</f>
        <v/>
      </c>
    </row>
    <row r="2397">
      <c r="B2397" s="51" t="n"/>
      <c r="C2397" s="52" t="n"/>
      <c r="D2397" s="52" t="n"/>
      <c r="E2397" s="52" t="n"/>
      <c r="F2397" s="52" t="n"/>
      <c r="G2397" s="52" t="n"/>
      <c r="H2397" s="52" t="n"/>
      <c r="I2397" s="53" t="n"/>
      <c r="J2397" s="54">
        <f>IF(D2397="","",IFERROR(INDEX(CatTipo,MATCH(D2397,CatNome,0)),"?"))</f>
        <v/>
      </c>
      <c r="K2397" s="54">
        <f>IF(D2397="","",IFERROR(INDEX(CatGrupo,MATCH(D2397,CatNome,0)),"?"))</f>
        <v/>
      </c>
      <c r="L2397" s="55">
        <f>IF(J2397="Entrada",N(I2397),IF(J2397="Saída",-N(I2397),0))</f>
        <v/>
      </c>
      <c r="M2397" s="54">
        <f>IF(B2397="",0,IF(H2397="Previsto",IF(Visao="Realizado + previsto",1,0),1))</f>
        <v/>
      </c>
      <c r="N2397" s="54">
        <f>IF(OR(B2397="",H2397&lt;&gt;"Previsto"),"",IF(B2397&lt;TODAY(),"Atrasado",IF(B2397&lt;=TODAY()+7,"Vence em 7 dias","A vencer")))</f>
        <v/>
      </c>
    </row>
    <row r="2398">
      <c r="B2398" s="51" t="n"/>
      <c r="C2398" s="52" t="n"/>
      <c r="D2398" s="52" t="n"/>
      <c r="E2398" s="52" t="n"/>
      <c r="F2398" s="52" t="n"/>
      <c r="G2398" s="52" t="n"/>
      <c r="H2398" s="52" t="n"/>
      <c r="I2398" s="53" t="n"/>
      <c r="J2398" s="54">
        <f>IF(D2398="","",IFERROR(INDEX(CatTipo,MATCH(D2398,CatNome,0)),"?"))</f>
        <v/>
      </c>
      <c r="K2398" s="54">
        <f>IF(D2398="","",IFERROR(INDEX(CatGrupo,MATCH(D2398,CatNome,0)),"?"))</f>
        <v/>
      </c>
      <c r="L2398" s="55">
        <f>IF(J2398="Entrada",N(I2398),IF(J2398="Saída",-N(I2398),0))</f>
        <v/>
      </c>
      <c r="M2398" s="54">
        <f>IF(B2398="",0,IF(H2398="Previsto",IF(Visao="Realizado + previsto",1,0),1))</f>
        <v/>
      </c>
      <c r="N2398" s="54">
        <f>IF(OR(B2398="",H2398&lt;&gt;"Previsto"),"",IF(B2398&lt;TODAY(),"Atrasado",IF(B2398&lt;=TODAY()+7,"Vence em 7 dias","A vencer")))</f>
        <v/>
      </c>
    </row>
    <row r="2399">
      <c r="B2399" s="51" t="n"/>
      <c r="C2399" s="52" t="n"/>
      <c r="D2399" s="52" t="n"/>
      <c r="E2399" s="52" t="n"/>
      <c r="F2399" s="52" t="n"/>
      <c r="G2399" s="52" t="n"/>
      <c r="H2399" s="52" t="n"/>
      <c r="I2399" s="53" t="n"/>
      <c r="J2399" s="54">
        <f>IF(D2399="","",IFERROR(INDEX(CatTipo,MATCH(D2399,CatNome,0)),"?"))</f>
        <v/>
      </c>
      <c r="K2399" s="54">
        <f>IF(D2399="","",IFERROR(INDEX(CatGrupo,MATCH(D2399,CatNome,0)),"?"))</f>
        <v/>
      </c>
      <c r="L2399" s="55">
        <f>IF(J2399="Entrada",N(I2399),IF(J2399="Saída",-N(I2399),0))</f>
        <v/>
      </c>
      <c r="M2399" s="54">
        <f>IF(B2399="",0,IF(H2399="Previsto",IF(Visao="Realizado + previsto",1,0),1))</f>
        <v/>
      </c>
      <c r="N2399" s="54">
        <f>IF(OR(B2399="",H2399&lt;&gt;"Previsto"),"",IF(B2399&lt;TODAY(),"Atrasado",IF(B2399&lt;=TODAY()+7,"Vence em 7 dias","A vencer")))</f>
        <v/>
      </c>
    </row>
    <row r="2400">
      <c r="B2400" s="51" t="n"/>
      <c r="C2400" s="52" t="n"/>
      <c r="D2400" s="52" t="n"/>
      <c r="E2400" s="52" t="n"/>
      <c r="F2400" s="52" t="n"/>
      <c r="G2400" s="52" t="n"/>
      <c r="H2400" s="52" t="n"/>
      <c r="I2400" s="53" t="n"/>
      <c r="J2400" s="54">
        <f>IF(D2400="","",IFERROR(INDEX(CatTipo,MATCH(D2400,CatNome,0)),"?"))</f>
        <v/>
      </c>
      <c r="K2400" s="54">
        <f>IF(D2400="","",IFERROR(INDEX(CatGrupo,MATCH(D2400,CatNome,0)),"?"))</f>
        <v/>
      </c>
      <c r="L2400" s="55">
        <f>IF(J2400="Entrada",N(I2400),IF(J2400="Saída",-N(I2400),0))</f>
        <v/>
      </c>
      <c r="M2400" s="54">
        <f>IF(B2400="",0,IF(H2400="Previsto",IF(Visao="Realizado + previsto",1,0),1))</f>
        <v/>
      </c>
      <c r="N2400" s="54">
        <f>IF(OR(B2400="",H2400&lt;&gt;"Previsto"),"",IF(B2400&lt;TODAY(),"Atrasado",IF(B2400&lt;=TODAY()+7,"Vence em 7 dias","A vencer")))</f>
        <v/>
      </c>
    </row>
    <row r="2401">
      <c r="B2401" s="51" t="n"/>
      <c r="C2401" s="52" t="n"/>
      <c r="D2401" s="52" t="n"/>
      <c r="E2401" s="52" t="n"/>
      <c r="F2401" s="52" t="n"/>
      <c r="G2401" s="52" t="n"/>
      <c r="H2401" s="52" t="n"/>
      <c r="I2401" s="53" t="n"/>
      <c r="J2401" s="54">
        <f>IF(D2401="","",IFERROR(INDEX(CatTipo,MATCH(D2401,CatNome,0)),"?"))</f>
        <v/>
      </c>
      <c r="K2401" s="54">
        <f>IF(D2401="","",IFERROR(INDEX(CatGrupo,MATCH(D2401,CatNome,0)),"?"))</f>
        <v/>
      </c>
      <c r="L2401" s="55">
        <f>IF(J2401="Entrada",N(I2401),IF(J2401="Saída",-N(I2401),0))</f>
        <v/>
      </c>
      <c r="M2401" s="54">
        <f>IF(B2401="",0,IF(H2401="Previsto",IF(Visao="Realizado + previsto",1,0),1))</f>
        <v/>
      </c>
      <c r="N2401" s="54">
        <f>IF(OR(B2401="",H2401&lt;&gt;"Previsto"),"",IF(B2401&lt;TODAY(),"Atrasado",IF(B2401&lt;=TODAY()+7,"Vence em 7 dias","A vencer")))</f>
        <v/>
      </c>
    </row>
    <row r="2402">
      <c r="B2402" s="51" t="n"/>
      <c r="C2402" s="52" t="n"/>
      <c r="D2402" s="52" t="n"/>
      <c r="E2402" s="52" t="n"/>
      <c r="F2402" s="52" t="n"/>
      <c r="G2402" s="52" t="n"/>
      <c r="H2402" s="52" t="n"/>
      <c r="I2402" s="53" t="n"/>
      <c r="J2402" s="54">
        <f>IF(D2402="","",IFERROR(INDEX(CatTipo,MATCH(D2402,CatNome,0)),"?"))</f>
        <v/>
      </c>
      <c r="K2402" s="54">
        <f>IF(D2402="","",IFERROR(INDEX(CatGrupo,MATCH(D2402,CatNome,0)),"?"))</f>
        <v/>
      </c>
      <c r="L2402" s="55">
        <f>IF(J2402="Entrada",N(I2402),IF(J2402="Saída",-N(I2402),0))</f>
        <v/>
      </c>
      <c r="M2402" s="54">
        <f>IF(B2402="",0,IF(H2402="Previsto",IF(Visao="Realizado + previsto",1,0),1))</f>
        <v/>
      </c>
      <c r="N2402" s="54">
        <f>IF(OR(B2402="",H2402&lt;&gt;"Previsto"),"",IF(B2402&lt;TODAY(),"Atrasado",IF(B2402&lt;=TODAY()+7,"Vence em 7 dias","A vencer")))</f>
        <v/>
      </c>
    </row>
    <row r="2403">
      <c r="B2403" s="51" t="n"/>
      <c r="C2403" s="52" t="n"/>
      <c r="D2403" s="52" t="n"/>
      <c r="E2403" s="52" t="n"/>
      <c r="F2403" s="52" t="n"/>
      <c r="G2403" s="52" t="n"/>
      <c r="H2403" s="52" t="n"/>
      <c r="I2403" s="53" t="n"/>
      <c r="J2403" s="54">
        <f>IF(D2403="","",IFERROR(INDEX(CatTipo,MATCH(D2403,CatNome,0)),"?"))</f>
        <v/>
      </c>
      <c r="K2403" s="54">
        <f>IF(D2403="","",IFERROR(INDEX(CatGrupo,MATCH(D2403,CatNome,0)),"?"))</f>
        <v/>
      </c>
      <c r="L2403" s="55">
        <f>IF(J2403="Entrada",N(I2403),IF(J2403="Saída",-N(I2403),0))</f>
        <v/>
      </c>
      <c r="M2403" s="54">
        <f>IF(B2403="",0,IF(H2403="Previsto",IF(Visao="Realizado + previsto",1,0),1))</f>
        <v/>
      </c>
      <c r="N2403" s="54">
        <f>IF(OR(B2403="",H2403&lt;&gt;"Previsto"),"",IF(B2403&lt;TODAY(),"Atrasado",IF(B2403&lt;=TODAY()+7,"Vence em 7 dias","A vencer")))</f>
        <v/>
      </c>
    </row>
    <row r="2404">
      <c r="B2404" s="51" t="n"/>
      <c r="C2404" s="52" t="n"/>
      <c r="D2404" s="52" t="n"/>
      <c r="E2404" s="52" t="n"/>
      <c r="F2404" s="52" t="n"/>
      <c r="G2404" s="52" t="n"/>
      <c r="H2404" s="52" t="n"/>
      <c r="I2404" s="53" t="n"/>
      <c r="J2404" s="54">
        <f>IF(D2404="","",IFERROR(INDEX(CatTipo,MATCH(D2404,CatNome,0)),"?"))</f>
        <v/>
      </c>
      <c r="K2404" s="54">
        <f>IF(D2404="","",IFERROR(INDEX(CatGrupo,MATCH(D2404,CatNome,0)),"?"))</f>
        <v/>
      </c>
      <c r="L2404" s="55">
        <f>IF(J2404="Entrada",N(I2404),IF(J2404="Saída",-N(I2404),0))</f>
        <v/>
      </c>
      <c r="M2404" s="54">
        <f>IF(B2404="",0,IF(H2404="Previsto",IF(Visao="Realizado + previsto",1,0),1))</f>
        <v/>
      </c>
      <c r="N2404" s="54">
        <f>IF(OR(B2404="",H2404&lt;&gt;"Previsto"),"",IF(B2404&lt;TODAY(),"Atrasado",IF(B2404&lt;=TODAY()+7,"Vence em 7 dias","A vencer")))</f>
        <v/>
      </c>
    </row>
    <row r="2405">
      <c r="B2405" s="51" t="n"/>
      <c r="C2405" s="52" t="n"/>
      <c r="D2405" s="52" t="n"/>
      <c r="E2405" s="52" t="n"/>
      <c r="F2405" s="52" t="n"/>
      <c r="G2405" s="52" t="n"/>
      <c r="H2405" s="52" t="n"/>
      <c r="I2405" s="53" t="n"/>
      <c r="J2405" s="54">
        <f>IF(D2405="","",IFERROR(INDEX(CatTipo,MATCH(D2405,CatNome,0)),"?"))</f>
        <v/>
      </c>
      <c r="K2405" s="54">
        <f>IF(D2405="","",IFERROR(INDEX(CatGrupo,MATCH(D2405,CatNome,0)),"?"))</f>
        <v/>
      </c>
      <c r="L2405" s="55">
        <f>IF(J2405="Entrada",N(I2405),IF(J2405="Saída",-N(I2405),0))</f>
        <v/>
      </c>
      <c r="M2405" s="54">
        <f>IF(B2405="",0,IF(H2405="Previsto",IF(Visao="Realizado + previsto",1,0),1))</f>
        <v/>
      </c>
      <c r="N2405" s="54">
        <f>IF(OR(B2405="",H2405&lt;&gt;"Previsto"),"",IF(B2405&lt;TODAY(),"Atrasado",IF(B2405&lt;=TODAY()+7,"Vence em 7 dias","A vencer")))</f>
        <v/>
      </c>
    </row>
    <row r="2406">
      <c r="B2406" s="51" t="n"/>
      <c r="C2406" s="52" t="n"/>
      <c r="D2406" s="52" t="n"/>
      <c r="E2406" s="52" t="n"/>
      <c r="F2406" s="52" t="n"/>
      <c r="G2406" s="52" t="n"/>
      <c r="H2406" s="52" t="n"/>
      <c r="I2406" s="53" t="n"/>
      <c r="J2406" s="54">
        <f>IF(D2406="","",IFERROR(INDEX(CatTipo,MATCH(D2406,CatNome,0)),"?"))</f>
        <v/>
      </c>
      <c r="K2406" s="54">
        <f>IF(D2406="","",IFERROR(INDEX(CatGrupo,MATCH(D2406,CatNome,0)),"?"))</f>
        <v/>
      </c>
      <c r="L2406" s="55">
        <f>IF(J2406="Entrada",N(I2406),IF(J2406="Saída",-N(I2406),0))</f>
        <v/>
      </c>
      <c r="M2406" s="54">
        <f>IF(B2406="",0,IF(H2406="Previsto",IF(Visao="Realizado + previsto",1,0),1))</f>
        <v/>
      </c>
      <c r="N2406" s="54">
        <f>IF(OR(B2406="",H2406&lt;&gt;"Previsto"),"",IF(B2406&lt;TODAY(),"Atrasado",IF(B2406&lt;=TODAY()+7,"Vence em 7 dias","A vencer")))</f>
        <v/>
      </c>
    </row>
    <row r="2407">
      <c r="B2407" s="51" t="n"/>
      <c r="C2407" s="52" t="n"/>
      <c r="D2407" s="52" t="n"/>
      <c r="E2407" s="52" t="n"/>
      <c r="F2407" s="52" t="n"/>
      <c r="G2407" s="52" t="n"/>
      <c r="H2407" s="52" t="n"/>
      <c r="I2407" s="53" t="n"/>
      <c r="J2407" s="54">
        <f>IF(D2407="","",IFERROR(INDEX(CatTipo,MATCH(D2407,CatNome,0)),"?"))</f>
        <v/>
      </c>
      <c r="K2407" s="54">
        <f>IF(D2407="","",IFERROR(INDEX(CatGrupo,MATCH(D2407,CatNome,0)),"?"))</f>
        <v/>
      </c>
      <c r="L2407" s="55">
        <f>IF(J2407="Entrada",N(I2407),IF(J2407="Saída",-N(I2407),0))</f>
        <v/>
      </c>
      <c r="M2407" s="54">
        <f>IF(B2407="",0,IF(H2407="Previsto",IF(Visao="Realizado + previsto",1,0),1))</f>
        <v/>
      </c>
      <c r="N2407" s="54">
        <f>IF(OR(B2407="",H2407&lt;&gt;"Previsto"),"",IF(B2407&lt;TODAY(),"Atrasado",IF(B2407&lt;=TODAY()+7,"Vence em 7 dias","A vencer")))</f>
        <v/>
      </c>
    </row>
    <row r="2408">
      <c r="B2408" s="51" t="n"/>
      <c r="C2408" s="52" t="n"/>
      <c r="D2408" s="52" t="n"/>
      <c r="E2408" s="52" t="n"/>
      <c r="F2408" s="52" t="n"/>
      <c r="G2408" s="52" t="n"/>
      <c r="H2408" s="52" t="n"/>
      <c r="I2408" s="53" t="n"/>
      <c r="J2408" s="54">
        <f>IF(D2408="","",IFERROR(INDEX(CatTipo,MATCH(D2408,CatNome,0)),"?"))</f>
        <v/>
      </c>
      <c r="K2408" s="54">
        <f>IF(D2408="","",IFERROR(INDEX(CatGrupo,MATCH(D2408,CatNome,0)),"?"))</f>
        <v/>
      </c>
      <c r="L2408" s="55">
        <f>IF(J2408="Entrada",N(I2408),IF(J2408="Saída",-N(I2408),0))</f>
        <v/>
      </c>
      <c r="M2408" s="54">
        <f>IF(B2408="",0,IF(H2408="Previsto",IF(Visao="Realizado + previsto",1,0),1))</f>
        <v/>
      </c>
      <c r="N2408" s="54">
        <f>IF(OR(B2408="",H2408&lt;&gt;"Previsto"),"",IF(B2408&lt;TODAY(),"Atrasado",IF(B2408&lt;=TODAY()+7,"Vence em 7 dias","A vencer")))</f>
        <v/>
      </c>
    </row>
    <row r="2409">
      <c r="B2409" s="51" t="n"/>
      <c r="C2409" s="52" t="n"/>
      <c r="D2409" s="52" t="n"/>
      <c r="E2409" s="52" t="n"/>
      <c r="F2409" s="52" t="n"/>
      <c r="G2409" s="52" t="n"/>
      <c r="H2409" s="52" t="n"/>
      <c r="I2409" s="53" t="n"/>
      <c r="J2409" s="54">
        <f>IF(D2409="","",IFERROR(INDEX(CatTipo,MATCH(D2409,CatNome,0)),"?"))</f>
        <v/>
      </c>
      <c r="K2409" s="54">
        <f>IF(D2409="","",IFERROR(INDEX(CatGrupo,MATCH(D2409,CatNome,0)),"?"))</f>
        <v/>
      </c>
      <c r="L2409" s="55">
        <f>IF(J2409="Entrada",N(I2409),IF(J2409="Saída",-N(I2409),0))</f>
        <v/>
      </c>
      <c r="M2409" s="54">
        <f>IF(B2409="",0,IF(H2409="Previsto",IF(Visao="Realizado + previsto",1,0),1))</f>
        <v/>
      </c>
      <c r="N2409" s="54">
        <f>IF(OR(B2409="",H2409&lt;&gt;"Previsto"),"",IF(B2409&lt;TODAY(),"Atrasado",IF(B2409&lt;=TODAY()+7,"Vence em 7 dias","A vencer")))</f>
        <v/>
      </c>
    </row>
    <row r="2410">
      <c r="B2410" s="51" t="n"/>
      <c r="C2410" s="52" t="n"/>
      <c r="D2410" s="52" t="n"/>
      <c r="E2410" s="52" t="n"/>
      <c r="F2410" s="52" t="n"/>
      <c r="G2410" s="52" t="n"/>
      <c r="H2410" s="52" t="n"/>
      <c r="I2410" s="53" t="n"/>
      <c r="J2410" s="54">
        <f>IF(D2410="","",IFERROR(INDEX(CatTipo,MATCH(D2410,CatNome,0)),"?"))</f>
        <v/>
      </c>
      <c r="K2410" s="54">
        <f>IF(D2410="","",IFERROR(INDEX(CatGrupo,MATCH(D2410,CatNome,0)),"?"))</f>
        <v/>
      </c>
      <c r="L2410" s="55">
        <f>IF(J2410="Entrada",N(I2410),IF(J2410="Saída",-N(I2410),0))</f>
        <v/>
      </c>
      <c r="M2410" s="54">
        <f>IF(B2410="",0,IF(H2410="Previsto",IF(Visao="Realizado + previsto",1,0),1))</f>
        <v/>
      </c>
      <c r="N2410" s="54">
        <f>IF(OR(B2410="",H2410&lt;&gt;"Previsto"),"",IF(B2410&lt;TODAY(),"Atrasado",IF(B2410&lt;=TODAY()+7,"Vence em 7 dias","A vencer")))</f>
        <v/>
      </c>
    </row>
    <row r="2411">
      <c r="B2411" s="51" t="n"/>
      <c r="C2411" s="52" t="n"/>
      <c r="D2411" s="52" t="n"/>
      <c r="E2411" s="52" t="n"/>
      <c r="F2411" s="52" t="n"/>
      <c r="G2411" s="52" t="n"/>
      <c r="H2411" s="52" t="n"/>
      <c r="I2411" s="53" t="n"/>
      <c r="J2411" s="54">
        <f>IF(D2411="","",IFERROR(INDEX(CatTipo,MATCH(D2411,CatNome,0)),"?"))</f>
        <v/>
      </c>
      <c r="K2411" s="54">
        <f>IF(D2411="","",IFERROR(INDEX(CatGrupo,MATCH(D2411,CatNome,0)),"?"))</f>
        <v/>
      </c>
      <c r="L2411" s="55">
        <f>IF(J2411="Entrada",N(I2411),IF(J2411="Saída",-N(I2411),0))</f>
        <v/>
      </c>
      <c r="M2411" s="54">
        <f>IF(B2411="",0,IF(H2411="Previsto",IF(Visao="Realizado + previsto",1,0),1))</f>
        <v/>
      </c>
      <c r="N2411" s="54">
        <f>IF(OR(B2411="",H2411&lt;&gt;"Previsto"),"",IF(B2411&lt;TODAY(),"Atrasado",IF(B2411&lt;=TODAY()+7,"Vence em 7 dias","A vencer")))</f>
        <v/>
      </c>
    </row>
    <row r="2412">
      <c r="B2412" s="51" t="n"/>
      <c r="C2412" s="52" t="n"/>
      <c r="D2412" s="52" t="n"/>
      <c r="E2412" s="52" t="n"/>
      <c r="F2412" s="52" t="n"/>
      <c r="G2412" s="52" t="n"/>
      <c r="H2412" s="52" t="n"/>
      <c r="I2412" s="53" t="n"/>
      <c r="J2412" s="54">
        <f>IF(D2412="","",IFERROR(INDEX(CatTipo,MATCH(D2412,CatNome,0)),"?"))</f>
        <v/>
      </c>
      <c r="K2412" s="54">
        <f>IF(D2412="","",IFERROR(INDEX(CatGrupo,MATCH(D2412,CatNome,0)),"?"))</f>
        <v/>
      </c>
      <c r="L2412" s="55">
        <f>IF(J2412="Entrada",N(I2412),IF(J2412="Saída",-N(I2412),0))</f>
        <v/>
      </c>
      <c r="M2412" s="54">
        <f>IF(B2412="",0,IF(H2412="Previsto",IF(Visao="Realizado + previsto",1,0),1))</f>
        <v/>
      </c>
      <c r="N2412" s="54">
        <f>IF(OR(B2412="",H2412&lt;&gt;"Previsto"),"",IF(B2412&lt;TODAY(),"Atrasado",IF(B2412&lt;=TODAY()+7,"Vence em 7 dias","A vencer")))</f>
        <v/>
      </c>
    </row>
    <row r="2413">
      <c r="B2413" s="51" t="n"/>
      <c r="C2413" s="52" t="n"/>
      <c r="D2413" s="52" t="n"/>
      <c r="E2413" s="52" t="n"/>
      <c r="F2413" s="52" t="n"/>
      <c r="G2413" s="52" t="n"/>
      <c r="H2413" s="52" t="n"/>
      <c r="I2413" s="53" t="n"/>
      <c r="J2413" s="54">
        <f>IF(D2413="","",IFERROR(INDEX(CatTipo,MATCH(D2413,CatNome,0)),"?"))</f>
        <v/>
      </c>
      <c r="K2413" s="54">
        <f>IF(D2413="","",IFERROR(INDEX(CatGrupo,MATCH(D2413,CatNome,0)),"?"))</f>
        <v/>
      </c>
      <c r="L2413" s="55">
        <f>IF(J2413="Entrada",N(I2413),IF(J2413="Saída",-N(I2413),0))</f>
        <v/>
      </c>
      <c r="M2413" s="54">
        <f>IF(B2413="",0,IF(H2413="Previsto",IF(Visao="Realizado + previsto",1,0),1))</f>
        <v/>
      </c>
      <c r="N2413" s="54">
        <f>IF(OR(B2413="",H2413&lt;&gt;"Previsto"),"",IF(B2413&lt;TODAY(),"Atrasado",IF(B2413&lt;=TODAY()+7,"Vence em 7 dias","A vencer")))</f>
        <v/>
      </c>
    </row>
    <row r="2414">
      <c r="B2414" s="51" t="n"/>
      <c r="C2414" s="52" t="n"/>
      <c r="D2414" s="52" t="n"/>
      <c r="E2414" s="52" t="n"/>
      <c r="F2414" s="52" t="n"/>
      <c r="G2414" s="52" t="n"/>
      <c r="H2414" s="52" t="n"/>
      <c r="I2414" s="53" t="n"/>
      <c r="J2414" s="54">
        <f>IF(D2414="","",IFERROR(INDEX(CatTipo,MATCH(D2414,CatNome,0)),"?"))</f>
        <v/>
      </c>
      <c r="K2414" s="54">
        <f>IF(D2414="","",IFERROR(INDEX(CatGrupo,MATCH(D2414,CatNome,0)),"?"))</f>
        <v/>
      </c>
      <c r="L2414" s="55">
        <f>IF(J2414="Entrada",N(I2414),IF(J2414="Saída",-N(I2414),0))</f>
        <v/>
      </c>
      <c r="M2414" s="54">
        <f>IF(B2414="",0,IF(H2414="Previsto",IF(Visao="Realizado + previsto",1,0),1))</f>
        <v/>
      </c>
      <c r="N2414" s="54">
        <f>IF(OR(B2414="",H2414&lt;&gt;"Previsto"),"",IF(B2414&lt;TODAY(),"Atrasado",IF(B2414&lt;=TODAY()+7,"Vence em 7 dias","A vencer")))</f>
        <v/>
      </c>
    </row>
    <row r="2415">
      <c r="B2415" s="51" t="n"/>
      <c r="C2415" s="52" t="n"/>
      <c r="D2415" s="52" t="n"/>
      <c r="E2415" s="52" t="n"/>
      <c r="F2415" s="52" t="n"/>
      <c r="G2415" s="52" t="n"/>
      <c r="H2415" s="52" t="n"/>
      <c r="I2415" s="53" t="n"/>
      <c r="J2415" s="54">
        <f>IF(D2415="","",IFERROR(INDEX(CatTipo,MATCH(D2415,CatNome,0)),"?"))</f>
        <v/>
      </c>
      <c r="K2415" s="54">
        <f>IF(D2415="","",IFERROR(INDEX(CatGrupo,MATCH(D2415,CatNome,0)),"?"))</f>
        <v/>
      </c>
      <c r="L2415" s="55">
        <f>IF(J2415="Entrada",N(I2415),IF(J2415="Saída",-N(I2415),0))</f>
        <v/>
      </c>
      <c r="M2415" s="54">
        <f>IF(B2415="",0,IF(H2415="Previsto",IF(Visao="Realizado + previsto",1,0),1))</f>
        <v/>
      </c>
      <c r="N2415" s="54">
        <f>IF(OR(B2415="",H2415&lt;&gt;"Previsto"),"",IF(B2415&lt;TODAY(),"Atrasado",IF(B2415&lt;=TODAY()+7,"Vence em 7 dias","A vencer")))</f>
        <v/>
      </c>
    </row>
    <row r="2416">
      <c r="B2416" s="51" t="n"/>
      <c r="C2416" s="52" t="n"/>
      <c r="D2416" s="52" t="n"/>
      <c r="E2416" s="52" t="n"/>
      <c r="F2416" s="52" t="n"/>
      <c r="G2416" s="52" t="n"/>
      <c r="H2416" s="52" t="n"/>
      <c r="I2416" s="53" t="n"/>
      <c r="J2416" s="54">
        <f>IF(D2416="","",IFERROR(INDEX(CatTipo,MATCH(D2416,CatNome,0)),"?"))</f>
        <v/>
      </c>
      <c r="K2416" s="54">
        <f>IF(D2416="","",IFERROR(INDEX(CatGrupo,MATCH(D2416,CatNome,0)),"?"))</f>
        <v/>
      </c>
      <c r="L2416" s="55">
        <f>IF(J2416="Entrada",N(I2416),IF(J2416="Saída",-N(I2416),0))</f>
        <v/>
      </c>
      <c r="M2416" s="54">
        <f>IF(B2416="",0,IF(H2416="Previsto",IF(Visao="Realizado + previsto",1,0),1))</f>
        <v/>
      </c>
      <c r="N2416" s="54">
        <f>IF(OR(B2416="",H2416&lt;&gt;"Previsto"),"",IF(B2416&lt;TODAY(),"Atrasado",IF(B2416&lt;=TODAY()+7,"Vence em 7 dias","A vencer")))</f>
        <v/>
      </c>
    </row>
    <row r="2417">
      <c r="B2417" s="51" t="n"/>
      <c r="C2417" s="52" t="n"/>
      <c r="D2417" s="52" t="n"/>
      <c r="E2417" s="52" t="n"/>
      <c r="F2417" s="52" t="n"/>
      <c r="G2417" s="52" t="n"/>
      <c r="H2417" s="52" t="n"/>
      <c r="I2417" s="53" t="n"/>
      <c r="J2417" s="54">
        <f>IF(D2417="","",IFERROR(INDEX(CatTipo,MATCH(D2417,CatNome,0)),"?"))</f>
        <v/>
      </c>
      <c r="K2417" s="54">
        <f>IF(D2417="","",IFERROR(INDEX(CatGrupo,MATCH(D2417,CatNome,0)),"?"))</f>
        <v/>
      </c>
      <c r="L2417" s="55">
        <f>IF(J2417="Entrada",N(I2417),IF(J2417="Saída",-N(I2417),0))</f>
        <v/>
      </c>
      <c r="M2417" s="54">
        <f>IF(B2417="",0,IF(H2417="Previsto",IF(Visao="Realizado + previsto",1,0),1))</f>
        <v/>
      </c>
      <c r="N2417" s="54">
        <f>IF(OR(B2417="",H2417&lt;&gt;"Previsto"),"",IF(B2417&lt;TODAY(),"Atrasado",IF(B2417&lt;=TODAY()+7,"Vence em 7 dias","A vencer")))</f>
        <v/>
      </c>
    </row>
    <row r="2418">
      <c r="B2418" s="51" t="n"/>
      <c r="C2418" s="52" t="n"/>
      <c r="D2418" s="52" t="n"/>
      <c r="E2418" s="52" t="n"/>
      <c r="F2418" s="52" t="n"/>
      <c r="G2418" s="52" t="n"/>
      <c r="H2418" s="52" t="n"/>
      <c r="I2418" s="53" t="n"/>
      <c r="J2418" s="54">
        <f>IF(D2418="","",IFERROR(INDEX(CatTipo,MATCH(D2418,CatNome,0)),"?"))</f>
        <v/>
      </c>
      <c r="K2418" s="54">
        <f>IF(D2418="","",IFERROR(INDEX(CatGrupo,MATCH(D2418,CatNome,0)),"?"))</f>
        <v/>
      </c>
      <c r="L2418" s="55">
        <f>IF(J2418="Entrada",N(I2418),IF(J2418="Saída",-N(I2418),0))</f>
        <v/>
      </c>
      <c r="M2418" s="54">
        <f>IF(B2418="",0,IF(H2418="Previsto",IF(Visao="Realizado + previsto",1,0),1))</f>
        <v/>
      </c>
      <c r="N2418" s="54">
        <f>IF(OR(B2418="",H2418&lt;&gt;"Previsto"),"",IF(B2418&lt;TODAY(),"Atrasado",IF(B2418&lt;=TODAY()+7,"Vence em 7 dias","A vencer")))</f>
        <v/>
      </c>
    </row>
    <row r="2419">
      <c r="B2419" s="51" t="n"/>
      <c r="C2419" s="52" t="n"/>
      <c r="D2419" s="52" t="n"/>
      <c r="E2419" s="52" t="n"/>
      <c r="F2419" s="52" t="n"/>
      <c r="G2419" s="52" t="n"/>
      <c r="H2419" s="52" t="n"/>
      <c r="I2419" s="53" t="n"/>
      <c r="J2419" s="54">
        <f>IF(D2419="","",IFERROR(INDEX(CatTipo,MATCH(D2419,CatNome,0)),"?"))</f>
        <v/>
      </c>
      <c r="K2419" s="54">
        <f>IF(D2419="","",IFERROR(INDEX(CatGrupo,MATCH(D2419,CatNome,0)),"?"))</f>
        <v/>
      </c>
      <c r="L2419" s="55">
        <f>IF(J2419="Entrada",N(I2419),IF(J2419="Saída",-N(I2419),0))</f>
        <v/>
      </c>
      <c r="M2419" s="54">
        <f>IF(B2419="",0,IF(H2419="Previsto",IF(Visao="Realizado + previsto",1,0),1))</f>
        <v/>
      </c>
      <c r="N2419" s="54">
        <f>IF(OR(B2419="",H2419&lt;&gt;"Previsto"),"",IF(B2419&lt;TODAY(),"Atrasado",IF(B2419&lt;=TODAY()+7,"Vence em 7 dias","A vencer")))</f>
        <v/>
      </c>
    </row>
    <row r="2420">
      <c r="B2420" s="51" t="n"/>
      <c r="C2420" s="52" t="n"/>
      <c r="D2420" s="52" t="n"/>
      <c r="E2420" s="52" t="n"/>
      <c r="F2420" s="52" t="n"/>
      <c r="G2420" s="52" t="n"/>
      <c r="H2420" s="52" t="n"/>
      <c r="I2420" s="53" t="n"/>
      <c r="J2420" s="54">
        <f>IF(D2420="","",IFERROR(INDEX(CatTipo,MATCH(D2420,CatNome,0)),"?"))</f>
        <v/>
      </c>
      <c r="K2420" s="54">
        <f>IF(D2420="","",IFERROR(INDEX(CatGrupo,MATCH(D2420,CatNome,0)),"?"))</f>
        <v/>
      </c>
      <c r="L2420" s="55">
        <f>IF(J2420="Entrada",N(I2420),IF(J2420="Saída",-N(I2420),0))</f>
        <v/>
      </c>
      <c r="M2420" s="54">
        <f>IF(B2420="",0,IF(H2420="Previsto",IF(Visao="Realizado + previsto",1,0),1))</f>
        <v/>
      </c>
      <c r="N2420" s="54">
        <f>IF(OR(B2420="",H2420&lt;&gt;"Previsto"),"",IF(B2420&lt;TODAY(),"Atrasado",IF(B2420&lt;=TODAY()+7,"Vence em 7 dias","A vencer")))</f>
        <v/>
      </c>
    </row>
    <row r="2421">
      <c r="B2421" s="51" t="n"/>
      <c r="C2421" s="52" t="n"/>
      <c r="D2421" s="52" t="n"/>
      <c r="E2421" s="52" t="n"/>
      <c r="F2421" s="52" t="n"/>
      <c r="G2421" s="52" t="n"/>
      <c r="H2421" s="52" t="n"/>
      <c r="I2421" s="53" t="n"/>
      <c r="J2421" s="54">
        <f>IF(D2421="","",IFERROR(INDEX(CatTipo,MATCH(D2421,CatNome,0)),"?"))</f>
        <v/>
      </c>
      <c r="K2421" s="54">
        <f>IF(D2421="","",IFERROR(INDEX(CatGrupo,MATCH(D2421,CatNome,0)),"?"))</f>
        <v/>
      </c>
      <c r="L2421" s="55">
        <f>IF(J2421="Entrada",N(I2421),IF(J2421="Saída",-N(I2421),0))</f>
        <v/>
      </c>
      <c r="M2421" s="54">
        <f>IF(B2421="",0,IF(H2421="Previsto",IF(Visao="Realizado + previsto",1,0),1))</f>
        <v/>
      </c>
      <c r="N2421" s="54">
        <f>IF(OR(B2421="",H2421&lt;&gt;"Previsto"),"",IF(B2421&lt;TODAY(),"Atrasado",IF(B2421&lt;=TODAY()+7,"Vence em 7 dias","A vencer")))</f>
        <v/>
      </c>
    </row>
    <row r="2422">
      <c r="B2422" s="51" t="n"/>
      <c r="C2422" s="52" t="n"/>
      <c r="D2422" s="52" t="n"/>
      <c r="E2422" s="52" t="n"/>
      <c r="F2422" s="52" t="n"/>
      <c r="G2422" s="52" t="n"/>
      <c r="H2422" s="52" t="n"/>
      <c r="I2422" s="53" t="n"/>
      <c r="J2422" s="54">
        <f>IF(D2422="","",IFERROR(INDEX(CatTipo,MATCH(D2422,CatNome,0)),"?"))</f>
        <v/>
      </c>
      <c r="K2422" s="54">
        <f>IF(D2422="","",IFERROR(INDEX(CatGrupo,MATCH(D2422,CatNome,0)),"?"))</f>
        <v/>
      </c>
      <c r="L2422" s="55">
        <f>IF(J2422="Entrada",N(I2422),IF(J2422="Saída",-N(I2422),0))</f>
        <v/>
      </c>
      <c r="M2422" s="54">
        <f>IF(B2422="",0,IF(H2422="Previsto",IF(Visao="Realizado + previsto",1,0),1))</f>
        <v/>
      </c>
      <c r="N2422" s="54">
        <f>IF(OR(B2422="",H2422&lt;&gt;"Previsto"),"",IF(B2422&lt;TODAY(),"Atrasado",IF(B2422&lt;=TODAY()+7,"Vence em 7 dias","A vencer")))</f>
        <v/>
      </c>
    </row>
    <row r="2423">
      <c r="B2423" s="51" t="n"/>
      <c r="C2423" s="52" t="n"/>
      <c r="D2423" s="52" t="n"/>
      <c r="E2423" s="52" t="n"/>
      <c r="F2423" s="52" t="n"/>
      <c r="G2423" s="52" t="n"/>
      <c r="H2423" s="52" t="n"/>
      <c r="I2423" s="53" t="n"/>
      <c r="J2423" s="54">
        <f>IF(D2423="","",IFERROR(INDEX(CatTipo,MATCH(D2423,CatNome,0)),"?"))</f>
        <v/>
      </c>
      <c r="K2423" s="54">
        <f>IF(D2423="","",IFERROR(INDEX(CatGrupo,MATCH(D2423,CatNome,0)),"?"))</f>
        <v/>
      </c>
      <c r="L2423" s="55">
        <f>IF(J2423="Entrada",N(I2423),IF(J2423="Saída",-N(I2423),0))</f>
        <v/>
      </c>
      <c r="M2423" s="54">
        <f>IF(B2423="",0,IF(H2423="Previsto",IF(Visao="Realizado + previsto",1,0),1))</f>
        <v/>
      </c>
      <c r="N2423" s="54">
        <f>IF(OR(B2423="",H2423&lt;&gt;"Previsto"),"",IF(B2423&lt;TODAY(),"Atrasado",IF(B2423&lt;=TODAY()+7,"Vence em 7 dias","A vencer")))</f>
        <v/>
      </c>
    </row>
    <row r="2424">
      <c r="B2424" s="51" t="n"/>
      <c r="C2424" s="52" t="n"/>
      <c r="D2424" s="52" t="n"/>
      <c r="E2424" s="52" t="n"/>
      <c r="F2424" s="52" t="n"/>
      <c r="G2424" s="52" t="n"/>
      <c r="H2424" s="52" t="n"/>
      <c r="I2424" s="53" t="n"/>
      <c r="J2424" s="54">
        <f>IF(D2424="","",IFERROR(INDEX(CatTipo,MATCH(D2424,CatNome,0)),"?"))</f>
        <v/>
      </c>
      <c r="K2424" s="54">
        <f>IF(D2424="","",IFERROR(INDEX(CatGrupo,MATCH(D2424,CatNome,0)),"?"))</f>
        <v/>
      </c>
      <c r="L2424" s="55">
        <f>IF(J2424="Entrada",N(I2424),IF(J2424="Saída",-N(I2424),0))</f>
        <v/>
      </c>
      <c r="M2424" s="54">
        <f>IF(B2424="",0,IF(H2424="Previsto",IF(Visao="Realizado + previsto",1,0),1))</f>
        <v/>
      </c>
      <c r="N2424" s="54">
        <f>IF(OR(B2424="",H2424&lt;&gt;"Previsto"),"",IF(B2424&lt;TODAY(),"Atrasado",IF(B2424&lt;=TODAY()+7,"Vence em 7 dias","A vencer")))</f>
        <v/>
      </c>
    </row>
    <row r="2425">
      <c r="B2425" s="51" t="n"/>
      <c r="C2425" s="52" t="n"/>
      <c r="D2425" s="52" t="n"/>
      <c r="E2425" s="52" t="n"/>
      <c r="F2425" s="52" t="n"/>
      <c r="G2425" s="52" t="n"/>
      <c r="H2425" s="52" t="n"/>
      <c r="I2425" s="53" t="n"/>
      <c r="J2425" s="54">
        <f>IF(D2425="","",IFERROR(INDEX(CatTipo,MATCH(D2425,CatNome,0)),"?"))</f>
        <v/>
      </c>
      <c r="K2425" s="54">
        <f>IF(D2425="","",IFERROR(INDEX(CatGrupo,MATCH(D2425,CatNome,0)),"?"))</f>
        <v/>
      </c>
      <c r="L2425" s="55">
        <f>IF(J2425="Entrada",N(I2425),IF(J2425="Saída",-N(I2425),0))</f>
        <v/>
      </c>
      <c r="M2425" s="54">
        <f>IF(B2425="",0,IF(H2425="Previsto",IF(Visao="Realizado + previsto",1,0),1))</f>
        <v/>
      </c>
      <c r="N2425" s="54">
        <f>IF(OR(B2425="",H2425&lt;&gt;"Previsto"),"",IF(B2425&lt;TODAY(),"Atrasado",IF(B2425&lt;=TODAY()+7,"Vence em 7 dias","A vencer")))</f>
        <v/>
      </c>
    </row>
    <row r="2426">
      <c r="B2426" s="51" t="n"/>
      <c r="C2426" s="52" t="n"/>
      <c r="D2426" s="52" t="n"/>
      <c r="E2426" s="52" t="n"/>
      <c r="F2426" s="52" t="n"/>
      <c r="G2426" s="52" t="n"/>
      <c r="H2426" s="52" t="n"/>
      <c r="I2426" s="53" t="n"/>
      <c r="J2426" s="54">
        <f>IF(D2426="","",IFERROR(INDEX(CatTipo,MATCH(D2426,CatNome,0)),"?"))</f>
        <v/>
      </c>
      <c r="K2426" s="54">
        <f>IF(D2426="","",IFERROR(INDEX(CatGrupo,MATCH(D2426,CatNome,0)),"?"))</f>
        <v/>
      </c>
      <c r="L2426" s="55">
        <f>IF(J2426="Entrada",N(I2426),IF(J2426="Saída",-N(I2426),0))</f>
        <v/>
      </c>
      <c r="M2426" s="54">
        <f>IF(B2426="",0,IF(H2426="Previsto",IF(Visao="Realizado + previsto",1,0),1))</f>
        <v/>
      </c>
      <c r="N2426" s="54">
        <f>IF(OR(B2426="",H2426&lt;&gt;"Previsto"),"",IF(B2426&lt;TODAY(),"Atrasado",IF(B2426&lt;=TODAY()+7,"Vence em 7 dias","A vencer")))</f>
        <v/>
      </c>
    </row>
    <row r="2427">
      <c r="B2427" s="51" t="n"/>
      <c r="C2427" s="52" t="n"/>
      <c r="D2427" s="52" t="n"/>
      <c r="E2427" s="52" t="n"/>
      <c r="F2427" s="52" t="n"/>
      <c r="G2427" s="52" t="n"/>
      <c r="H2427" s="52" t="n"/>
      <c r="I2427" s="53" t="n"/>
      <c r="J2427" s="54">
        <f>IF(D2427="","",IFERROR(INDEX(CatTipo,MATCH(D2427,CatNome,0)),"?"))</f>
        <v/>
      </c>
      <c r="K2427" s="54">
        <f>IF(D2427="","",IFERROR(INDEX(CatGrupo,MATCH(D2427,CatNome,0)),"?"))</f>
        <v/>
      </c>
      <c r="L2427" s="55">
        <f>IF(J2427="Entrada",N(I2427),IF(J2427="Saída",-N(I2427),0))</f>
        <v/>
      </c>
      <c r="M2427" s="54">
        <f>IF(B2427="",0,IF(H2427="Previsto",IF(Visao="Realizado + previsto",1,0),1))</f>
        <v/>
      </c>
      <c r="N2427" s="54">
        <f>IF(OR(B2427="",H2427&lt;&gt;"Previsto"),"",IF(B2427&lt;TODAY(),"Atrasado",IF(B2427&lt;=TODAY()+7,"Vence em 7 dias","A vencer")))</f>
        <v/>
      </c>
    </row>
    <row r="2428">
      <c r="B2428" s="51" t="n"/>
      <c r="C2428" s="52" t="n"/>
      <c r="D2428" s="52" t="n"/>
      <c r="E2428" s="52" t="n"/>
      <c r="F2428" s="52" t="n"/>
      <c r="G2428" s="52" t="n"/>
      <c r="H2428" s="52" t="n"/>
      <c r="I2428" s="53" t="n"/>
      <c r="J2428" s="54">
        <f>IF(D2428="","",IFERROR(INDEX(CatTipo,MATCH(D2428,CatNome,0)),"?"))</f>
        <v/>
      </c>
      <c r="K2428" s="54">
        <f>IF(D2428="","",IFERROR(INDEX(CatGrupo,MATCH(D2428,CatNome,0)),"?"))</f>
        <v/>
      </c>
      <c r="L2428" s="55">
        <f>IF(J2428="Entrada",N(I2428),IF(J2428="Saída",-N(I2428),0))</f>
        <v/>
      </c>
      <c r="M2428" s="54">
        <f>IF(B2428="",0,IF(H2428="Previsto",IF(Visao="Realizado + previsto",1,0),1))</f>
        <v/>
      </c>
      <c r="N2428" s="54">
        <f>IF(OR(B2428="",H2428&lt;&gt;"Previsto"),"",IF(B2428&lt;TODAY(),"Atrasado",IF(B2428&lt;=TODAY()+7,"Vence em 7 dias","A vencer")))</f>
        <v/>
      </c>
    </row>
    <row r="2429">
      <c r="B2429" s="51" t="n"/>
      <c r="C2429" s="52" t="n"/>
      <c r="D2429" s="52" t="n"/>
      <c r="E2429" s="52" t="n"/>
      <c r="F2429" s="52" t="n"/>
      <c r="G2429" s="52" t="n"/>
      <c r="H2429" s="52" t="n"/>
      <c r="I2429" s="53" t="n"/>
      <c r="J2429" s="54">
        <f>IF(D2429="","",IFERROR(INDEX(CatTipo,MATCH(D2429,CatNome,0)),"?"))</f>
        <v/>
      </c>
      <c r="K2429" s="54">
        <f>IF(D2429="","",IFERROR(INDEX(CatGrupo,MATCH(D2429,CatNome,0)),"?"))</f>
        <v/>
      </c>
      <c r="L2429" s="55">
        <f>IF(J2429="Entrada",N(I2429),IF(J2429="Saída",-N(I2429),0))</f>
        <v/>
      </c>
      <c r="M2429" s="54">
        <f>IF(B2429="",0,IF(H2429="Previsto",IF(Visao="Realizado + previsto",1,0),1))</f>
        <v/>
      </c>
      <c r="N2429" s="54">
        <f>IF(OR(B2429="",H2429&lt;&gt;"Previsto"),"",IF(B2429&lt;TODAY(),"Atrasado",IF(B2429&lt;=TODAY()+7,"Vence em 7 dias","A vencer")))</f>
        <v/>
      </c>
    </row>
    <row r="2430">
      <c r="B2430" s="51" t="n"/>
      <c r="C2430" s="52" t="n"/>
      <c r="D2430" s="52" t="n"/>
      <c r="E2430" s="52" t="n"/>
      <c r="F2430" s="52" t="n"/>
      <c r="G2430" s="52" t="n"/>
      <c r="H2430" s="52" t="n"/>
      <c r="I2430" s="53" t="n"/>
      <c r="J2430" s="54">
        <f>IF(D2430="","",IFERROR(INDEX(CatTipo,MATCH(D2430,CatNome,0)),"?"))</f>
        <v/>
      </c>
      <c r="K2430" s="54">
        <f>IF(D2430="","",IFERROR(INDEX(CatGrupo,MATCH(D2430,CatNome,0)),"?"))</f>
        <v/>
      </c>
      <c r="L2430" s="55">
        <f>IF(J2430="Entrada",N(I2430),IF(J2430="Saída",-N(I2430),0))</f>
        <v/>
      </c>
      <c r="M2430" s="54">
        <f>IF(B2430="",0,IF(H2430="Previsto",IF(Visao="Realizado + previsto",1,0),1))</f>
        <v/>
      </c>
      <c r="N2430" s="54">
        <f>IF(OR(B2430="",H2430&lt;&gt;"Previsto"),"",IF(B2430&lt;TODAY(),"Atrasado",IF(B2430&lt;=TODAY()+7,"Vence em 7 dias","A vencer")))</f>
        <v/>
      </c>
    </row>
    <row r="2431">
      <c r="B2431" s="51" t="n"/>
      <c r="C2431" s="52" t="n"/>
      <c r="D2431" s="52" t="n"/>
      <c r="E2431" s="52" t="n"/>
      <c r="F2431" s="52" t="n"/>
      <c r="G2431" s="52" t="n"/>
      <c r="H2431" s="52" t="n"/>
      <c r="I2431" s="53" t="n"/>
      <c r="J2431" s="54">
        <f>IF(D2431="","",IFERROR(INDEX(CatTipo,MATCH(D2431,CatNome,0)),"?"))</f>
        <v/>
      </c>
      <c r="K2431" s="54">
        <f>IF(D2431="","",IFERROR(INDEX(CatGrupo,MATCH(D2431,CatNome,0)),"?"))</f>
        <v/>
      </c>
      <c r="L2431" s="55">
        <f>IF(J2431="Entrada",N(I2431),IF(J2431="Saída",-N(I2431),0))</f>
        <v/>
      </c>
      <c r="M2431" s="54">
        <f>IF(B2431="",0,IF(H2431="Previsto",IF(Visao="Realizado + previsto",1,0),1))</f>
        <v/>
      </c>
      <c r="N2431" s="54">
        <f>IF(OR(B2431="",H2431&lt;&gt;"Previsto"),"",IF(B2431&lt;TODAY(),"Atrasado",IF(B2431&lt;=TODAY()+7,"Vence em 7 dias","A vencer")))</f>
        <v/>
      </c>
    </row>
    <row r="2432">
      <c r="B2432" s="51" t="n"/>
      <c r="C2432" s="52" t="n"/>
      <c r="D2432" s="52" t="n"/>
      <c r="E2432" s="52" t="n"/>
      <c r="F2432" s="52" t="n"/>
      <c r="G2432" s="52" t="n"/>
      <c r="H2432" s="52" t="n"/>
      <c r="I2432" s="53" t="n"/>
      <c r="J2432" s="54">
        <f>IF(D2432="","",IFERROR(INDEX(CatTipo,MATCH(D2432,CatNome,0)),"?"))</f>
        <v/>
      </c>
      <c r="K2432" s="54">
        <f>IF(D2432="","",IFERROR(INDEX(CatGrupo,MATCH(D2432,CatNome,0)),"?"))</f>
        <v/>
      </c>
      <c r="L2432" s="55">
        <f>IF(J2432="Entrada",N(I2432),IF(J2432="Saída",-N(I2432),0))</f>
        <v/>
      </c>
      <c r="M2432" s="54">
        <f>IF(B2432="",0,IF(H2432="Previsto",IF(Visao="Realizado + previsto",1,0),1))</f>
        <v/>
      </c>
      <c r="N2432" s="54">
        <f>IF(OR(B2432="",H2432&lt;&gt;"Previsto"),"",IF(B2432&lt;TODAY(),"Atrasado",IF(B2432&lt;=TODAY()+7,"Vence em 7 dias","A vencer")))</f>
        <v/>
      </c>
    </row>
    <row r="2433">
      <c r="B2433" s="51" t="n"/>
      <c r="C2433" s="52" t="n"/>
      <c r="D2433" s="52" t="n"/>
      <c r="E2433" s="52" t="n"/>
      <c r="F2433" s="52" t="n"/>
      <c r="G2433" s="52" t="n"/>
      <c r="H2433" s="52" t="n"/>
      <c r="I2433" s="53" t="n"/>
      <c r="J2433" s="54">
        <f>IF(D2433="","",IFERROR(INDEX(CatTipo,MATCH(D2433,CatNome,0)),"?"))</f>
        <v/>
      </c>
      <c r="K2433" s="54">
        <f>IF(D2433="","",IFERROR(INDEX(CatGrupo,MATCH(D2433,CatNome,0)),"?"))</f>
        <v/>
      </c>
      <c r="L2433" s="55">
        <f>IF(J2433="Entrada",N(I2433),IF(J2433="Saída",-N(I2433),0))</f>
        <v/>
      </c>
      <c r="M2433" s="54">
        <f>IF(B2433="",0,IF(H2433="Previsto",IF(Visao="Realizado + previsto",1,0),1))</f>
        <v/>
      </c>
      <c r="N2433" s="54">
        <f>IF(OR(B2433="",H2433&lt;&gt;"Previsto"),"",IF(B2433&lt;TODAY(),"Atrasado",IF(B2433&lt;=TODAY()+7,"Vence em 7 dias","A vencer")))</f>
        <v/>
      </c>
    </row>
    <row r="2434">
      <c r="B2434" s="51" t="n"/>
      <c r="C2434" s="52" t="n"/>
      <c r="D2434" s="52" t="n"/>
      <c r="E2434" s="52" t="n"/>
      <c r="F2434" s="52" t="n"/>
      <c r="G2434" s="52" t="n"/>
      <c r="H2434" s="52" t="n"/>
      <c r="I2434" s="53" t="n"/>
      <c r="J2434" s="54">
        <f>IF(D2434="","",IFERROR(INDEX(CatTipo,MATCH(D2434,CatNome,0)),"?"))</f>
        <v/>
      </c>
      <c r="K2434" s="54">
        <f>IF(D2434="","",IFERROR(INDEX(CatGrupo,MATCH(D2434,CatNome,0)),"?"))</f>
        <v/>
      </c>
      <c r="L2434" s="55">
        <f>IF(J2434="Entrada",N(I2434),IF(J2434="Saída",-N(I2434),0))</f>
        <v/>
      </c>
      <c r="M2434" s="54">
        <f>IF(B2434="",0,IF(H2434="Previsto",IF(Visao="Realizado + previsto",1,0),1))</f>
        <v/>
      </c>
      <c r="N2434" s="54">
        <f>IF(OR(B2434="",H2434&lt;&gt;"Previsto"),"",IF(B2434&lt;TODAY(),"Atrasado",IF(B2434&lt;=TODAY()+7,"Vence em 7 dias","A vencer")))</f>
        <v/>
      </c>
    </row>
    <row r="2435">
      <c r="B2435" s="51" t="n"/>
      <c r="C2435" s="52" t="n"/>
      <c r="D2435" s="52" t="n"/>
      <c r="E2435" s="52" t="n"/>
      <c r="F2435" s="52" t="n"/>
      <c r="G2435" s="52" t="n"/>
      <c r="H2435" s="52" t="n"/>
      <c r="I2435" s="53" t="n"/>
      <c r="J2435" s="54">
        <f>IF(D2435="","",IFERROR(INDEX(CatTipo,MATCH(D2435,CatNome,0)),"?"))</f>
        <v/>
      </c>
      <c r="K2435" s="54">
        <f>IF(D2435="","",IFERROR(INDEX(CatGrupo,MATCH(D2435,CatNome,0)),"?"))</f>
        <v/>
      </c>
      <c r="L2435" s="55">
        <f>IF(J2435="Entrada",N(I2435),IF(J2435="Saída",-N(I2435),0))</f>
        <v/>
      </c>
      <c r="M2435" s="54">
        <f>IF(B2435="",0,IF(H2435="Previsto",IF(Visao="Realizado + previsto",1,0),1))</f>
        <v/>
      </c>
      <c r="N2435" s="54">
        <f>IF(OR(B2435="",H2435&lt;&gt;"Previsto"),"",IF(B2435&lt;TODAY(),"Atrasado",IF(B2435&lt;=TODAY()+7,"Vence em 7 dias","A vencer")))</f>
        <v/>
      </c>
    </row>
    <row r="2436">
      <c r="B2436" s="51" t="n"/>
      <c r="C2436" s="52" t="n"/>
      <c r="D2436" s="52" t="n"/>
      <c r="E2436" s="52" t="n"/>
      <c r="F2436" s="52" t="n"/>
      <c r="G2436" s="52" t="n"/>
      <c r="H2436" s="52" t="n"/>
      <c r="I2436" s="53" t="n"/>
      <c r="J2436" s="54">
        <f>IF(D2436="","",IFERROR(INDEX(CatTipo,MATCH(D2436,CatNome,0)),"?"))</f>
        <v/>
      </c>
      <c r="K2436" s="54">
        <f>IF(D2436="","",IFERROR(INDEX(CatGrupo,MATCH(D2436,CatNome,0)),"?"))</f>
        <v/>
      </c>
      <c r="L2436" s="55">
        <f>IF(J2436="Entrada",N(I2436),IF(J2436="Saída",-N(I2436),0))</f>
        <v/>
      </c>
      <c r="M2436" s="54">
        <f>IF(B2436="",0,IF(H2436="Previsto",IF(Visao="Realizado + previsto",1,0),1))</f>
        <v/>
      </c>
      <c r="N2436" s="54">
        <f>IF(OR(B2436="",H2436&lt;&gt;"Previsto"),"",IF(B2436&lt;TODAY(),"Atrasado",IF(B2436&lt;=TODAY()+7,"Vence em 7 dias","A vencer")))</f>
        <v/>
      </c>
    </row>
    <row r="2437">
      <c r="B2437" s="51" t="n"/>
      <c r="C2437" s="52" t="n"/>
      <c r="D2437" s="52" t="n"/>
      <c r="E2437" s="52" t="n"/>
      <c r="F2437" s="52" t="n"/>
      <c r="G2437" s="52" t="n"/>
      <c r="H2437" s="52" t="n"/>
      <c r="I2437" s="53" t="n"/>
      <c r="J2437" s="54">
        <f>IF(D2437="","",IFERROR(INDEX(CatTipo,MATCH(D2437,CatNome,0)),"?"))</f>
        <v/>
      </c>
      <c r="K2437" s="54">
        <f>IF(D2437="","",IFERROR(INDEX(CatGrupo,MATCH(D2437,CatNome,0)),"?"))</f>
        <v/>
      </c>
      <c r="L2437" s="55">
        <f>IF(J2437="Entrada",N(I2437),IF(J2437="Saída",-N(I2437),0))</f>
        <v/>
      </c>
      <c r="M2437" s="54">
        <f>IF(B2437="",0,IF(H2437="Previsto",IF(Visao="Realizado + previsto",1,0),1))</f>
        <v/>
      </c>
      <c r="N2437" s="54">
        <f>IF(OR(B2437="",H2437&lt;&gt;"Previsto"),"",IF(B2437&lt;TODAY(),"Atrasado",IF(B2437&lt;=TODAY()+7,"Vence em 7 dias","A vencer")))</f>
        <v/>
      </c>
    </row>
    <row r="2438">
      <c r="B2438" s="51" t="n"/>
      <c r="C2438" s="52" t="n"/>
      <c r="D2438" s="52" t="n"/>
      <c r="E2438" s="52" t="n"/>
      <c r="F2438" s="52" t="n"/>
      <c r="G2438" s="52" t="n"/>
      <c r="H2438" s="52" t="n"/>
      <c r="I2438" s="53" t="n"/>
      <c r="J2438" s="54">
        <f>IF(D2438="","",IFERROR(INDEX(CatTipo,MATCH(D2438,CatNome,0)),"?"))</f>
        <v/>
      </c>
      <c r="K2438" s="54">
        <f>IF(D2438="","",IFERROR(INDEX(CatGrupo,MATCH(D2438,CatNome,0)),"?"))</f>
        <v/>
      </c>
      <c r="L2438" s="55">
        <f>IF(J2438="Entrada",N(I2438),IF(J2438="Saída",-N(I2438),0))</f>
        <v/>
      </c>
      <c r="M2438" s="54">
        <f>IF(B2438="",0,IF(H2438="Previsto",IF(Visao="Realizado + previsto",1,0),1))</f>
        <v/>
      </c>
      <c r="N2438" s="54">
        <f>IF(OR(B2438="",H2438&lt;&gt;"Previsto"),"",IF(B2438&lt;TODAY(),"Atrasado",IF(B2438&lt;=TODAY()+7,"Vence em 7 dias","A vencer")))</f>
        <v/>
      </c>
    </row>
    <row r="2439">
      <c r="B2439" s="51" t="n"/>
      <c r="C2439" s="52" t="n"/>
      <c r="D2439" s="52" t="n"/>
      <c r="E2439" s="52" t="n"/>
      <c r="F2439" s="52" t="n"/>
      <c r="G2439" s="52" t="n"/>
      <c r="H2439" s="52" t="n"/>
      <c r="I2439" s="53" t="n"/>
      <c r="J2439" s="54">
        <f>IF(D2439="","",IFERROR(INDEX(CatTipo,MATCH(D2439,CatNome,0)),"?"))</f>
        <v/>
      </c>
      <c r="K2439" s="54">
        <f>IF(D2439="","",IFERROR(INDEX(CatGrupo,MATCH(D2439,CatNome,0)),"?"))</f>
        <v/>
      </c>
      <c r="L2439" s="55">
        <f>IF(J2439="Entrada",N(I2439),IF(J2439="Saída",-N(I2439),0))</f>
        <v/>
      </c>
      <c r="M2439" s="54">
        <f>IF(B2439="",0,IF(H2439="Previsto",IF(Visao="Realizado + previsto",1,0),1))</f>
        <v/>
      </c>
      <c r="N2439" s="54">
        <f>IF(OR(B2439="",H2439&lt;&gt;"Previsto"),"",IF(B2439&lt;TODAY(),"Atrasado",IF(B2439&lt;=TODAY()+7,"Vence em 7 dias","A vencer")))</f>
        <v/>
      </c>
    </row>
    <row r="2440">
      <c r="B2440" s="51" t="n"/>
      <c r="C2440" s="52" t="n"/>
      <c r="D2440" s="52" t="n"/>
      <c r="E2440" s="52" t="n"/>
      <c r="F2440" s="52" t="n"/>
      <c r="G2440" s="52" t="n"/>
      <c r="H2440" s="52" t="n"/>
      <c r="I2440" s="53" t="n"/>
      <c r="J2440" s="54">
        <f>IF(D2440="","",IFERROR(INDEX(CatTipo,MATCH(D2440,CatNome,0)),"?"))</f>
        <v/>
      </c>
      <c r="K2440" s="54">
        <f>IF(D2440="","",IFERROR(INDEX(CatGrupo,MATCH(D2440,CatNome,0)),"?"))</f>
        <v/>
      </c>
      <c r="L2440" s="55">
        <f>IF(J2440="Entrada",N(I2440),IF(J2440="Saída",-N(I2440),0))</f>
        <v/>
      </c>
      <c r="M2440" s="54">
        <f>IF(B2440="",0,IF(H2440="Previsto",IF(Visao="Realizado + previsto",1,0),1))</f>
        <v/>
      </c>
      <c r="N2440" s="54">
        <f>IF(OR(B2440="",H2440&lt;&gt;"Previsto"),"",IF(B2440&lt;TODAY(),"Atrasado",IF(B2440&lt;=TODAY()+7,"Vence em 7 dias","A vencer")))</f>
        <v/>
      </c>
    </row>
    <row r="2441">
      <c r="B2441" s="51" t="n"/>
      <c r="C2441" s="52" t="n"/>
      <c r="D2441" s="52" t="n"/>
      <c r="E2441" s="52" t="n"/>
      <c r="F2441" s="52" t="n"/>
      <c r="G2441" s="52" t="n"/>
      <c r="H2441" s="52" t="n"/>
      <c r="I2441" s="53" t="n"/>
      <c r="J2441" s="54">
        <f>IF(D2441="","",IFERROR(INDEX(CatTipo,MATCH(D2441,CatNome,0)),"?"))</f>
        <v/>
      </c>
      <c r="K2441" s="54">
        <f>IF(D2441="","",IFERROR(INDEX(CatGrupo,MATCH(D2441,CatNome,0)),"?"))</f>
        <v/>
      </c>
      <c r="L2441" s="55">
        <f>IF(J2441="Entrada",N(I2441),IF(J2441="Saída",-N(I2441),0))</f>
        <v/>
      </c>
      <c r="M2441" s="54">
        <f>IF(B2441="",0,IF(H2441="Previsto",IF(Visao="Realizado + previsto",1,0),1))</f>
        <v/>
      </c>
      <c r="N2441" s="54">
        <f>IF(OR(B2441="",H2441&lt;&gt;"Previsto"),"",IF(B2441&lt;TODAY(),"Atrasado",IF(B2441&lt;=TODAY()+7,"Vence em 7 dias","A vencer")))</f>
        <v/>
      </c>
    </row>
    <row r="2442">
      <c r="B2442" s="51" t="n"/>
      <c r="C2442" s="52" t="n"/>
      <c r="D2442" s="52" t="n"/>
      <c r="E2442" s="52" t="n"/>
      <c r="F2442" s="52" t="n"/>
      <c r="G2442" s="52" t="n"/>
      <c r="H2442" s="52" t="n"/>
      <c r="I2442" s="53" t="n"/>
      <c r="J2442" s="54">
        <f>IF(D2442="","",IFERROR(INDEX(CatTipo,MATCH(D2442,CatNome,0)),"?"))</f>
        <v/>
      </c>
      <c r="K2442" s="54">
        <f>IF(D2442="","",IFERROR(INDEX(CatGrupo,MATCH(D2442,CatNome,0)),"?"))</f>
        <v/>
      </c>
      <c r="L2442" s="55">
        <f>IF(J2442="Entrada",N(I2442),IF(J2442="Saída",-N(I2442),0))</f>
        <v/>
      </c>
      <c r="M2442" s="54">
        <f>IF(B2442="",0,IF(H2442="Previsto",IF(Visao="Realizado + previsto",1,0),1))</f>
        <v/>
      </c>
      <c r="N2442" s="54">
        <f>IF(OR(B2442="",H2442&lt;&gt;"Previsto"),"",IF(B2442&lt;TODAY(),"Atrasado",IF(B2442&lt;=TODAY()+7,"Vence em 7 dias","A vencer")))</f>
        <v/>
      </c>
    </row>
    <row r="2443">
      <c r="B2443" s="51" t="n"/>
      <c r="C2443" s="52" t="n"/>
      <c r="D2443" s="52" t="n"/>
      <c r="E2443" s="52" t="n"/>
      <c r="F2443" s="52" t="n"/>
      <c r="G2443" s="52" t="n"/>
      <c r="H2443" s="52" t="n"/>
      <c r="I2443" s="53" t="n"/>
      <c r="J2443" s="54">
        <f>IF(D2443="","",IFERROR(INDEX(CatTipo,MATCH(D2443,CatNome,0)),"?"))</f>
        <v/>
      </c>
      <c r="K2443" s="54">
        <f>IF(D2443="","",IFERROR(INDEX(CatGrupo,MATCH(D2443,CatNome,0)),"?"))</f>
        <v/>
      </c>
      <c r="L2443" s="55">
        <f>IF(J2443="Entrada",N(I2443),IF(J2443="Saída",-N(I2443),0))</f>
        <v/>
      </c>
      <c r="M2443" s="54">
        <f>IF(B2443="",0,IF(H2443="Previsto",IF(Visao="Realizado + previsto",1,0),1))</f>
        <v/>
      </c>
      <c r="N2443" s="54">
        <f>IF(OR(B2443="",H2443&lt;&gt;"Previsto"),"",IF(B2443&lt;TODAY(),"Atrasado",IF(B2443&lt;=TODAY()+7,"Vence em 7 dias","A vencer")))</f>
        <v/>
      </c>
    </row>
    <row r="2444">
      <c r="B2444" s="51" t="n"/>
      <c r="C2444" s="52" t="n"/>
      <c r="D2444" s="52" t="n"/>
      <c r="E2444" s="52" t="n"/>
      <c r="F2444" s="52" t="n"/>
      <c r="G2444" s="52" t="n"/>
      <c r="H2444" s="52" t="n"/>
      <c r="I2444" s="53" t="n"/>
      <c r="J2444" s="54">
        <f>IF(D2444="","",IFERROR(INDEX(CatTipo,MATCH(D2444,CatNome,0)),"?"))</f>
        <v/>
      </c>
      <c r="K2444" s="54">
        <f>IF(D2444="","",IFERROR(INDEX(CatGrupo,MATCH(D2444,CatNome,0)),"?"))</f>
        <v/>
      </c>
      <c r="L2444" s="55">
        <f>IF(J2444="Entrada",N(I2444),IF(J2444="Saída",-N(I2444),0))</f>
        <v/>
      </c>
      <c r="M2444" s="54">
        <f>IF(B2444="",0,IF(H2444="Previsto",IF(Visao="Realizado + previsto",1,0),1))</f>
        <v/>
      </c>
      <c r="N2444" s="54">
        <f>IF(OR(B2444="",H2444&lt;&gt;"Previsto"),"",IF(B2444&lt;TODAY(),"Atrasado",IF(B2444&lt;=TODAY()+7,"Vence em 7 dias","A vencer")))</f>
        <v/>
      </c>
    </row>
    <row r="2445">
      <c r="B2445" s="51" t="n"/>
      <c r="C2445" s="52" t="n"/>
      <c r="D2445" s="52" t="n"/>
      <c r="E2445" s="52" t="n"/>
      <c r="F2445" s="52" t="n"/>
      <c r="G2445" s="52" t="n"/>
      <c r="H2445" s="52" t="n"/>
      <c r="I2445" s="53" t="n"/>
      <c r="J2445" s="54">
        <f>IF(D2445="","",IFERROR(INDEX(CatTipo,MATCH(D2445,CatNome,0)),"?"))</f>
        <v/>
      </c>
      <c r="K2445" s="54">
        <f>IF(D2445="","",IFERROR(INDEX(CatGrupo,MATCH(D2445,CatNome,0)),"?"))</f>
        <v/>
      </c>
      <c r="L2445" s="55">
        <f>IF(J2445="Entrada",N(I2445),IF(J2445="Saída",-N(I2445),0))</f>
        <v/>
      </c>
      <c r="M2445" s="54">
        <f>IF(B2445="",0,IF(H2445="Previsto",IF(Visao="Realizado + previsto",1,0),1))</f>
        <v/>
      </c>
      <c r="N2445" s="54">
        <f>IF(OR(B2445="",H2445&lt;&gt;"Previsto"),"",IF(B2445&lt;TODAY(),"Atrasado",IF(B2445&lt;=TODAY()+7,"Vence em 7 dias","A vencer")))</f>
        <v/>
      </c>
    </row>
    <row r="2446">
      <c r="B2446" s="51" t="n"/>
      <c r="C2446" s="52" t="n"/>
      <c r="D2446" s="52" t="n"/>
      <c r="E2446" s="52" t="n"/>
      <c r="F2446" s="52" t="n"/>
      <c r="G2446" s="52" t="n"/>
      <c r="H2446" s="52" t="n"/>
      <c r="I2446" s="53" t="n"/>
      <c r="J2446" s="54">
        <f>IF(D2446="","",IFERROR(INDEX(CatTipo,MATCH(D2446,CatNome,0)),"?"))</f>
        <v/>
      </c>
      <c r="K2446" s="54">
        <f>IF(D2446="","",IFERROR(INDEX(CatGrupo,MATCH(D2446,CatNome,0)),"?"))</f>
        <v/>
      </c>
      <c r="L2446" s="55">
        <f>IF(J2446="Entrada",N(I2446),IF(J2446="Saída",-N(I2446),0))</f>
        <v/>
      </c>
      <c r="M2446" s="54">
        <f>IF(B2446="",0,IF(H2446="Previsto",IF(Visao="Realizado + previsto",1,0),1))</f>
        <v/>
      </c>
      <c r="N2446" s="54">
        <f>IF(OR(B2446="",H2446&lt;&gt;"Previsto"),"",IF(B2446&lt;TODAY(),"Atrasado",IF(B2446&lt;=TODAY()+7,"Vence em 7 dias","A vencer")))</f>
        <v/>
      </c>
    </row>
    <row r="2447">
      <c r="B2447" s="51" t="n"/>
      <c r="C2447" s="52" t="n"/>
      <c r="D2447" s="52" t="n"/>
      <c r="E2447" s="52" t="n"/>
      <c r="F2447" s="52" t="n"/>
      <c r="G2447" s="52" t="n"/>
      <c r="H2447" s="52" t="n"/>
      <c r="I2447" s="53" t="n"/>
      <c r="J2447" s="54">
        <f>IF(D2447="","",IFERROR(INDEX(CatTipo,MATCH(D2447,CatNome,0)),"?"))</f>
        <v/>
      </c>
      <c r="K2447" s="54">
        <f>IF(D2447="","",IFERROR(INDEX(CatGrupo,MATCH(D2447,CatNome,0)),"?"))</f>
        <v/>
      </c>
      <c r="L2447" s="55">
        <f>IF(J2447="Entrada",N(I2447),IF(J2447="Saída",-N(I2447),0))</f>
        <v/>
      </c>
      <c r="M2447" s="54">
        <f>IF(B2447="",0,IF(H2447="Previsto",IF(Visao="Realizado + previsto",1,0),1))</f>
        <v/>
      </c>
      <c r="N2447" s="54">
        <f>IF(OR(B2447="",H2447&lt;&gt;"Previsto"),"",IF(B2447&lt;TODAY(),"Atrasado",IF(B2447&lt;=TODAY()+7,"Vence em 7 dias","A vencer")))</f>
        <v/>
      </c>
    </row>
    <row r="2448">
      <c r="B2448" s="51" t="n"/>
      <c r="C2448" s="52" t="n"/>
      <c r="D2448" s="52" t="n"/>
      <c r="E2448" s="52" t="n"/>
      <c r="F2448" s="52" t="n"/>
      <c r="G2448" s="52" t="n"/>
      <c r="H2448" s="52" t="n"/>
      <c r="I2448" s="53" t="n"/>
      <c r="J2448" s="54">
        <f>IF(D2448="","",IFERROR(INDEX(CatTipo,MATCH(D2448,CatNome,0)),"?"))</f>
        <v/>
      </c>
      <c r="K2448" s="54">
        <f>IF(D2448="","",IFERROR(INDEX(CatGrupo,MATCH(D2448,CatNome,0)),"?"))</f>
        <v/>
      </c>
      <c r="L2448" s="55">
        <f>IF(J2448="Entrada",N(I2448),IF(J2448="Saída",-N(I2448),0))</f>
        <v/>
      </c>
      <c r="M2448" s="54">
        <f>IF(B2448="",0,IF(H2448="Previsto",IF(Visao="Realizado + previsto",1,0),1))</f>
        <v/>
      </c>
      <c r="N2448" s="54">
        <f>IF(OR(B2448="",H2448&lt;&gt;"Previsto"),"",IF(B2448&lt;TODAY(),"Atrasado",IF(B2448&lt;=TODAY()+7,"Vence em 7 dias","A vencer")))</f>
        <v/>
      </c>
    </row>
    <row r="2449">
      <c r="B2449" s="51" t="n"/>
      <c r="C2449" s="52" t="n"/>
      <c r="D2449" s="52" t="n"/>
      <c r="E2449" s="52" t="n"/>
      <c r="F2449" s="52" t="n"/>
      <c r="G2449" s="52" t="n"/>
      <c r="H2449" s="52" t="n"/>
      <c r="I2449" s="53" t="n"/>
      <c r="J2449" s="54">
        <f>IF(D2449="","",IFERROR(INDEX(CatTipo,MATCH(D2449,CatNome,0)),"?"))</f>
        <v/>
      </c>
      <c r="K2449" s="54">
        <f>IF(D2449="","",IFERROR(INDEX(CatGrupo,MATCH(D2449,CatNome,0)),"?"))</f>
        <v/>
      </c>
      <c r="L2449" s="55">
        <f>IF(J2449="Entrada",N(I2449),IF(J2449="Saída",-N(I2449),0))</f>
        <v/>
      </c>
      <c r="M2449" s="54">
        <f>IF(B2449="",0,IF(H2449="Previsto",IF(Visao="Realizado + previsto",1,0),1))</f>
        <v/>
      </c>
      <c r="N2449" s="54">
        <f>IF(OR(B2449="",H2449&lt;&gt;"Previsto"),"",IF(B2449&lt;TODAY(),"Atrasado",IF(B2449&lt;=TODAY()+7,"Vence em 7 dias","A vencer")))</f>
        <v/>
      </c>
    </row>
    <row r="2450">
      <c r="B2450" s="51" t="n"/>
      <c r="C2450" s="52" t="n"/>
      <c r="D2450" s="52" t="n"/>
      <c r="E2450" s="52" t="n"/>
      <c r="F2450" s="52" t="n"/>
      <c r="G2450" s="52" t="n"/>
      <c r="H2450" s="52" t="n"/>
      <c r="I2450" s="53" t="n"/>
      <c r="J2450" s="54">
        <f>IF(D2450="","",IFERROR(INDEX(CatTipo,MATCH(D2450,CatNome,0)),"?"))</f>
        <v/>
      </c>
      <c r="K2450" s="54">
        <f>IF(D2450="","",IFERROR(INDEX(CatGrupo,MATCH(D2450,CatNome,0)),"?"))</f>
        <v/>
      </c>
      <c r="L2450" s="55">
        <f>IF(J2450="Entrada",N(I2450),IF(J2450="Saída",-N(I2450),0))</f>
        <v/>
      </c>
      <c r="M2450" s="54">
        <f>IF(B2450="",0,IF(H2450="Previsto",IF(Visao="Realizado + previsto",1,0),1))</f>
        <v/>
      </c>
      <c r="N2450" s="54">
        <f>IF(OR(B2450="",H2450&lt;&gt;"Previsto"),"",IF(B2450&lt;TODAY(),"Atrasado",IF(B2450&lt;=TODAY()+7,"Vence em 7 dias","A vencer")))</f>
        <v/>
      </c>
    </row>
    <row r="2451">
      <c r="B2451" s="51" t="n"/>
      <c r="C2451" s="52" t="n"/>
      <c r="D2451" s="52" t="n"/>
      <c r="E2451" s="52" t="n"/>
      <c r="F2451" s="52" t="n"/>
      <c r="G2451" s="52" t="n"/>
      <c r="H2451" s="52" t="n"/>
      <c r="I2451" s="53" t="n"/>
      <c r="J2451" s="54">
        <f>IF(D2451="","",IFERROR(INDEX(CatTipo,MATCH(D2451,CatNome,0)),"?"))</f>
        <v/>
      </c>
      <c r="K2451" s="54">
        <f>IF(D2451="","",IFERROR(INDEX(CatGrupo,MATCH(D2451,CatNome,0)),"?"))</f>
        <v/>
      </c>
      <c r="L2451" s="55">
        <f>IF(J2451="Entrada",N(I2451),IF(J2451="Saída",-N(I2451),0))</f>
        <v/>
      </c>
      <c r="M2451" s="54">
        <f>IF(B2451="",0,IF(H2451="Previsto",IF(Visao="Realizado + previsto",1,0),1))</f>
        <v/>
      </c>
      <c r="N2451" s="54">
        <f>IF(OR(B2451="",H2451&lt;&gt;"Previsto"),"",IF(B2451&lt;TODAY(),"Atrasado",IF(B2451&lt;=TODAY()+7,"Vence em 7 dias","A vencer")))</f>
        <v/>
      </c>
    </row>
    <row r="2452">
      <c r="B2452" s="51" t="n"/>
      <c r="C2452" s="52" t="n"/>
      <c r="D2452" s="52" t="n"/>
      <c r="E2452" s="52" t="n"/>
      <c r="F2452" s="52" t="n"/>
      <c r="G2452" s="52" t="n"/>
      <c r="H2452" s="52" t="n"/>
      <c r="I2452" s="53" t="n"/>
      <c r="J2452" s="54">
        <f>IF(D2452="","",IFERROR(INDEX(CatTipo,MATCH(D2452,CatNome,0)),"?"))</f>
        <v/>
      </c>
      <c r="K2452" s="54">
        <f>IF(D2452="","",IFERROR(INDEX(CatGrupo,MATCH(D2452,CatNome,0)),"?"))</f>
        <v/>
      </c>
      <c r="L2452" s="55">
        <f>IF(J2452="Entrada",N(I2452),IF(J2452="Saída",-N(I2452),0))</f>
        <v/>
      </c>
      <c r="M2452" s="54">
        <f>IF(B2452="",0,IF(H2452="Previsto",IF(Visao="Realizado + previsto",1,0),1))</f>
        <v/>
      </c>
      <c r="N2452" s="54">
        <f>IF(OR(B2452="",H2452&lt;&gt;"Previsto"),"",IF(B2452&lt;TODAY(),"Atrasado",IF(B2452&lt;=TODAY()+7,"Vence em 7 dias","A vencer")))</f>
        <v/>
      </c>
    </row>
    <row r="2453">
      <c r="B2453" s="51" t="n"/>
      <c r="C2453" s="52" t="n"/>
      <c r="D2453" s="52" t="n"/>
      <c r="E2453" s="52" t="n"/>
      <c r="F2453" s="52" t="n"/>
      <c r="G2453" s="52" t="n"/>
      <c r="H2453" s="52" t="n"/>
      <c r="I2453" s="53" t="n"/>
      <c r="J2453" s="54">
        <f>IF(D2453="","",IFERROR(INDEX(CatTipo,MATCH(D2453,CatNome,0)),"?"))</f>
        <v/>
      </c>
      <c r="K2453" s="54">
        <f>IF(D2453="","",IFERROR(INDEX(CatGrupo,MATCH(D2453,CatNome,0)),"?"))</f>
        <v/>
      </c>
      <c r="L2453" s="55">
        <f>IF(J2453="Entrada",N(I2453),IF(J2453="Saída",-N(I2453),0))</f>
        <v/>
      </c>
      <c r="M2453" s="54">
        <f>IF(B2453="",0,IF(H2453="Previsto",IF(Visao="Realizado + previsto",1,0),1))</f>
        <v/>
      </c>
      <c r="N2453" s="54">
        <f>IF(OR(B2453="",H2453&lt;&gt;"Previsto"),"",IF(B2453&lt;TODAY(),"Atrasado",IF(B2453&lt;=TODAY()+7,"Vence em 7 dias","A vencer")))</f>
        <v/>
      </c>
    </row>
    <row r="2454">
      <c r="B2454" s="51" t="n"/>
      <c r="C2454" s="52" t="n"/>
      <c r="D2454" s="52" t="n"/>
      <c r="E2454" s="52" t="n"/>
      <c r="F2454" s="52" t="n"/>
      <c r="G2454" s="52" t="n"/>
      <c r="H2454" s="52" t="n"/>
      <c r="I2454" s="53" t="n"/>
      <c r="J2454" s="54">
        <f>IF(D2454="","",IFERROR(INDEX(CatTipo,MATCH(D2454,CatNome,0)),"?"))</f>
        <v/>
      </c>
      <c r="K2454" s="54">
        <f>IF(D2454="","",IFERROR(INDEX(CatGrupo,MATCH(D2454,CatNome,0)),"?"))</f>
        <v/>
      </c>
      <c r="L2454" s="55">
        <f>IF(J2454="Entrada",N(I2454),IF(J2454="Saída",-N(I2454),0))</f>
        <v/>
      </c>
      <c r="M2454" s="54">
        <f>IF(B2454="",0,IF(H2454="Previsto",IF(Visao="Realizado + previsto",1,0),1))</f>
        <v/>
      </c>
      <c r="N2454" s="54">
        <f>IF(OR(B2454="",H2454&lt;&gt;"Previsto"),"",IF(B2454&lt;TODAY(),"Atrasado",IF(B2454&lt;=TODAY()+7,"Vence em 7 dias","A vencer")))</f>
        <v/>
      </c>
    </row>
    <row r="2455">
      <c r="B2455" s="51" t="n"/>
      <c r="C2455" s="52" t="n"/>
      <c r="D2455" s="52" t="n"/>
      <c r="E2455" s="52" t="n"/>
      <c r="F2455" s="52" t="n"/>
      <c r="G2455" s="52" t="n"/>
      <c r="H2455" s="52" t="n"/>
      <c r="I2455" s="53" t="n"/>
      <c r="J2455" s="54">
        <f>IF(D2455="","",IFERROR(INDEX(CatTipo,MATCH(D2455,CatNome,0)),"?"))</f>
        <v/>
      </c>
      <c r="K2455" s="54">
        <f>IF(D2455="","",IFERROR(INDEX(CatGrupo,MATCH(D2455,CatNome,0)),"?"))</f>
        <v/>
      </c>
      <c r="L2455" s="55">
        <f>IF(J2455="Entrada",N(I2455),IF(J2455="Saída",-N(I2455),0))</f>
        <v/>
      </c>
      <c r="M2455" s="54">
        <f>IF(B2455="",0,IF(H2455="Previsto",IF(Visao="Realizado + previsto",1,0),1))</f>
        <v/>
      </c>
      <c r="N2455" s="54">
        <f>IF(OR(B2455="",H2455&lt;&gt;"Previsto"),"",IF(B2455&lt;TODAY(),"Atrasado",IF(B2455&lt;=TODAY()+7,"Vence em 7 dias","A vencer")))</f>
        <v/>
      </c>
    </row>
    <row r="2456">
      <c r="B2456" s="51" t="n"/>
      <c r="C2456" s="52" t="n"/>
      <c r="D2456" s="52" t="n"/>
      <c r="E2456" s="52" t="n"/>
      <c r="F2456" s="52" t="n"/>
      <c r="G2456" s="52" t="n"/>
      <c r="H2456" s="52" t="n"/>
      <c r="I2456" s="53" t="n"/>
      <c r="J2456" s="54">
        <f>IF(D2456="","",IFERROR(INDEX(CatTipo,MATCH(D2456,CatNome,0)),"?"))</f>
        <v/>
      </c>
      <c r="K2456" s="54">
        <f>IF(D2456="","",IFERROR(INDEX(CatGrupo,MATCH(D2456,CatNome,0)),"?"))</f>
        <v/>
      </c>
      <c r="L2456" s="55">
        <f>IF(J2456="Entrada",N(I2456),IF(J2456="Saída",-N(I2456),0))</f>
        <v/>
      </c>
      <c r="M2456" s="54">
        <f>IF(B2456="",0,IF(H2456="Previsto",IF(Visao="Realizado + previsto",1,0),1))</f>
        <v/>
      </c>
      <c r="N2456" s="54">
        <f>IF(OR(B2456="",H2456&lt;&gt;"Previsto"),"",IF(B2456&lt;TODAY(),"Atrasado",IF(B2456&lt;=TODAY()+7,"Vence em 7 dias","A vencer")))</f>
        <v/>
      </c>
    </row>
    <row r="2457">
      <c r="B2457" s="51" t="n"/>
      <c r="C2457" s="52" t="n"/>
      <c r="D2457" s="52" t="n"/>
      <c r="E2457" s="52" t="n"/>
      <c r="F2457" s="52" t="n"/>
      <c r="G2457" s="52" t="n"/>
      <c r="H2457" s="52" t="n"/>
      <c r="I2457" s="53" t="n"/>
      <c r="J2457" s="54">
        <f>IF(D2457="","",IFERROR(INDEX(CatTipo,MATCH(D2457,CatNome,0)),"?"))</f>
        <v/>
      </c>
      <c r="K2457" s="54">
        <f>IF(D2457="","",IFERROR(INDEX(CatGrupo,MATCH(D2457,CatNome,0)),"?"))</f>
        <v/>
      </c>
      <c r="L2457" s="55">
        <f>IF(J2457="Entrada",N(I2457),IF(J2457="Saída",-N(I2457),0))</f>
        <v/>
      </c>
      <c r="M2457" s="54">
        <f>IF(B2457="",0,IF(H2457="Previsto",IF(Visao="Realizado + previsto",1,0),1))</f>
        <v/>
      </c>
      <c r="N2457" s="54">
        <f>IF(OR(B2457="",H2457&lt;&gt;"Previsto"),"",IF(B2457&lt;TODAY(),"Atrasado",IF(B2457&lt;=TODAY()+7,"Vence em 7 dias","A vencer")))</f>
        <v/>
      </c>
    </row>
    <row r="2458">
      <c r="B2458" s="51" t="n"/>
      <c r="C2458" s="52" t="n"/>
      <c r="D2458" s="52" t="n"/>
      <c r="E2458" s="52" t="n"/>
      <c r="F2458" s="52" t="n"/>
      <c r="G2458" s="52" t="n"/>
      <c r="H2458" s="52" t="n"/>
      <c r="I2458" s="53" t="n"/>
      <c r="J2458" s="54">
        <f>IF(D2458="","",IFERROR(INDEX(CatTipo,MATCH(D2458,CatNome,0)),"?"))</f>
        <v/>
      </c>
      <c r="K2458" s="54">
        <f>IF(D2458="","",IFERROR(INDEX(CatGrupo,MATCH(D2458,CatNome,0)),"?"))</f>
        <v/>
      </c>
      <c r="L2458" s="55">
        <f>IF(J2458="Entrada",N(I2458),IF(J2458="Saída",-N(I2458),0))</f>
        <v/>
      </c>
      <c r="M2458" s="54">
        <f>IF(B2458="",0,IF(H2458="Previsto",IF(Visao="Realizado + previsto",1,0),1))</f>
        <v/>
      </c>
      <c r="N2458" s="54">
        <f>IF(OR(B2458="",H2458&lt;&gt;"Previsto"),"",IF(B2458&lt;TODAY(),"Atrasado",IF(B2458&lt;=TODAY()+7,"Vence em 7 dias","A vencer")))</f>
        <v/>
      </c>
    </row>
    <row r="2459">
      <c r="B2459" s="51" t="n"/>
      <c r="C2459" s="52" t="n"/>
      <c r="D2459" s="52" t="n"/>
      <c r="E2459" s="52" t="n"/>
      <c r="F2459" s="52" t="n"/>
      <c r="G2459" s="52" t="n"/>
      <c r="H2459" s="52" t="n"/>
      <c r="I2459" s="53" t="n"/>
      <c r="J2459" s="54">
        <f>IF(D2459="","",IFERROR(INDEX(CatTipo,MATCH(D2459,CatNome,0)),"?"))</f>
        <v/>
      </c>
      <c r="K2459" s="54">
        <f>IF(D2459="","",IFERROR(INDEX(CatGrupo,MATCH(D2459,CatNome,0)),"?"))</f>
        <v/>
      </c>
      <c r="L2459" s="55">
        <f>IF(J2459="Entrada",N(I2459),IF(J2459="Saída",-N(I2459),0))</f>
        <v/>
      </c>
      <c r="M2459" s="54">
        <f>IF(B2459="",0,IF(H2459="Previsto",IF(Visao="Realizado + previsto",1,0),1))</f>
        <v/>
      </c>
      <c r="N2459" s="54">
        <f>IF(OR(B2459="",H2459&lt;&gt;"Previsto"),"",IF(B2459&lt;TODAY(),"Atrasado",IF(B2459&lt;=TODAY()+7,"Vence em 7 dias","A vencer")))</f>
        <v/>
      </c>
    </row>
    <row r="2460">
      <c r="B2460" s="51" t="n"/>
      <c r="C2460" s="52" t="n"/>
      <c r="D2460" s="52" t="n"/>
      <c r="E2460" s="52" t="n"/>
      <c r="F2460" s="52" t="n"/>
      <c r="G2460" s="52" t="n"/>
      <c r="H2460" s="52" t="n"/>
      <c r="I2460" s="53" t="n"/>
      <c r="J2460" s="54">
        <f>IF(D2460="","",IFERROR(INDEX(CatTipo,MATCH(D2460,CatNome,0)),"?"))</f>
        <v/>
      </c>
      <c r="K2460" s="54">
        <f>IF(D2460="","",IFERROR(INDEX(CatGrupo,MATCH(D2460,CatNome,0)),"?"))</f>
        <v/>
      </c>
      <c r="L2460" s="55">
        <f>IF(J2460="Entrada",N(I2460),IF(J2460="Saída",-N(I2460),0))</f>
        <v/>
      </c>
      <c r="M2460" s="54">
        <f>IF(B2460="",0,IF(H2460="Previsto",IF(Visao="Realizado + previsto",1,0),1))</f>
        <v/>
      </c>
      <c r="N2460" s="54">
        <f>IF(OR(B2460="",H2460&lt;&gt;"Previsto"),"",IF(B2460&lt;TODAY(),"Atrasado",IF(B2460&lt;=TODAY()+7,"Vence em 7 dias","A vencer")))</f>
        <v/>
      </c>
    </row>
    <row r="2461">
      <c r="B2461" s="51" t="n"/>
      <c r="C2461" s="52" t="n"/>
      <c r="D2461" s="52" t="n"/>
      <c r="E2461" s="52" t="n"/>
      <c r="F2461" s="52" t="n"/>
      <c r="G2461" s="52" t="n"/>
      <c r="H2461" s="52" t="n"/>
      <c r="I2461" s="53" t="n"/>
      <c r="J2461" s="54">
        <f>IF(D2461="","",IFERROR(INDEX(CatTipo,MATCH(D2461,CatNome,0)),"?"))</f>
        <v/>
      </c>
      <c r="K2461" s="54">
        <f>IF(D2461="","",IFERROR(INDEX(CatGrupo,MATCH(D2461,CatNome,0)),"?"))</f>
        <v/>
      </c>
      <c r="L2461" s="55">
        <f>IF(J2461="Entrada",N(I2461),IF(J2461="Saída",-N(I2461),0))</f>
        <v/>
      </c>
      <c r="M2461" s="54">
        <f>IF(B2461="",0,IF(H2461="Previsto",IF(Visao="Realizado + previsto",1,0),1))</f>
        <v/>
      </c>
      <c r="N2461" s="54">
        <f>IF(OR(B2461="",H2461&lt;&gt;"Previsto"),"",IF(B2461&lt;TODAY(),"Atrasado",IF(B2461&lt;=TODAY()+7,"Vence em 7 dias","A vencer")))</f>
        <v/>
      </c>
    </row>
    <row r="2462">
      <c r="B2462" s="51" t="n"/>
      <c r="C2462" s="52" t="n"/>
      <c r="D2462" s="52" t="n"/>
      <c r="E2462" s="52" t="n"/>
      <c r="F2462" s="52" t="n"/>
      <c r="G2462" s="52" t="n"/>
      <c r="H2462" s="52" t="n"/>
      <c r="I2462" s="53" t="n"/>
      <c r="J2462" s="54">
        <f>IF(D2462="","",IFERROR(INDEX(CatTipo,MATCH(D2462,CatNome,0)),"?"))</f>
        <v/>
      </c>
      <c r="K2462" s="54">
        <f>IF(D2462="","",IFERROR(INDEX(CatGrupo,MATCH(D2462,CatNome,0)),"?"))</f>
        <v/>
      </c>
      <c r="L2462" s="55">
        <f>IF(J2462="Entrada",N(I2462),IF(J2462="Saída",-N(I2462),0))</f>
        <v/>
      </c>
      <c r="M2462" s="54">
        <f>IF(B2462="",0,IF(H2462="Previsto",IF(Visao="Realizado + previsto",1,0),1))</f>
        <v/>
      </c>
      <c r="N2462" s="54">
        <f>IF(OR(B2462="",H2462&lt;&gt;"Previsto"),"",IF(B2462&lt;TODAY(),"Atrasado",IF(B2462&lt;=TODAY()+7,"Vence em 7 dias","A vencer")))</f>
        <v/>
      </c>
    </row>
    <row r="2463">
      <c r="B2463" s="51" t="n"/>
      <c r="C2463" s="52" t="n"/>
      <c r="D2463" s="52" t="n"/>
      <c r="E2463" s="52" t="n"/>
      <c r="F2463" s="52" t="n"/>
      <c r="G2463" s="52" t="n"/>
      <c r="H2463" s="52" t="n"/>
      <c r="I2463" s="53" t="n"/>
      <c r="J2463" s="54">
        <f>IF(D2463="","",IFERROR(INDEX(CatTipo,MATCH(D2463,CatNome,0)),"?"))</f>
        <v/>
      </c>
      <c r="K2463" s="54">
        <f>IF(D2463="","",IFERROR(INDEX(CatGrupo,MATCH(D2463,CatNome,0)),"?"))</f>
        <v/>
      </c>
      <c r="L2463" s="55">
        <f>IF(J2463="Entrada",N(I2463),IF(J2463="Saída",-N(I2463),0))</f>
        <v/>
      </c>
      <c r="M2463" s="54">
        <f>IF(B2463="",0,IF(H2463="Previsto",IF(Visao="Realizado + previsto",1,0),1))</f>
        <v/>
      </c>
      <c r="N2463" s="54">
        <f>IF(OR(B2463="",H2463&lt;&gt;"Previsto"),"",IF(B2463&lt;TODAY(),"Atrasado",IF(B2463&lt;=TODAY()+7,"Vence em 7 dias","A vencer")))</f>
        <v/>
      </c>
    </row>
    <row r="2464">
      <c r="B2464" s="51" t="n"/>
      <c r="C2464" s="52" t="n"/>
      <c r="D2464" s="52" t="n"/>
      <c r="E2464" s="52" t="n"/>
      <c r="F2464" s="52" t="n"/>
      <c r="G2464" s="52" t="n"/>
      <c r="H2464" s="52" t="n"/>
      <c r="I2464" s="53" t="n"/>
      <c r="J2464" s="54">
        <f>IF(D2464="","",IFERROR(INDEX(CatTipo,MATCH(D2464,CatNome,0)),"?"))</f>
        <v/>
      </c>
      <c r="K2464" s="54">
        <f>IF(D2464="","",IFERROR(INDEX(CatGrupo,MATCH(D2464,CatNome,0)),"?"))</f>
        <v/>
      </c>
      <c r="L2464" s="55">
        <f>IF(J2464="Entrada",N(I2464),IF(J2464="Saída",-N(I2464),0))</f>
        <v/>
      </c>
      <c r="M2464" s="54">
        <f>IF(B2464="",0,IF(H2464="Previsto",IF(Visao="Realizado + previsto",1,0),1))</f>
        <v/>
      </c>
      <c r="N2464" s="54">
        <f>IF(OR(B2464="",H2464&lt;&gt;"Previsto"),"",IF(B2464&lt;TODAY(),"Atrasado",IF(B2464&lt;=TODAY()+7,"Vence em 7 dias","A vencer")))</f>
        <v/>
      </c>
    </row>
    <row r="2465">
      <c r="B2465" s="51" t="n"/>
      <c r="C2465" s="52" t="n"/>
      <c r="D2465" s="52" t="n"/>
      <c r="E2465" s="52" t="n"/>
      <c r="F2465" s="52" t="n"/>
      <c r="G2465" s="52" t="n"/>
      <c r="H2465" s="52" t="n"/>
      <c r="I2465" s="53" t="n"/>
      <c r="J2465" s="54">
        <f>IF(D2465="","",IFERROR(INDEX(CatTipo,MATCH(D2465,CatNome,0)),"?"))</f>
        <v/>
      </c>
      <c r="K2465" s="54">
        <f>IF(D2465="","",IFERROR(INDEX(CatGrupo,MATCH(D2465,CatNome,0)),"?"))</f>
        <v/>
      </c>
      <c r="L2465" s="55">
        <f>IF(J2465="Entrada",N(I2465),IF(J2465="Saída",-N(I2465),0))</f>
        <v/>
      </c>
      <c r="M2465" s="54">
        <f>IF(B2465="",0,IF(H2465="Previsto",IF(Visao="Realizado + previsto",1,0),1))</f>
        <v/>
      </c>
      <c r="N2465" s="54">
        <f>IF(OR(B2465="",H2465&lt;&gt;"Previsto"),"",IF(B2465&lt;TODAY(),"Atrasado",IF(B2465&lt;=TODAY()+7,"Vence em 7 dias","A vencer")))</f>
        <v/>
      </c>
    </row>
    <row r="2466">
      <c r="B2466" s="51" t="n"/>
      <c r="C2466" s="52" t="n"/>
      <c r="D2466" s="52" t="n"/>
      <c r="E2466" s="52" t="n"/>
      <c r="F2466" s="52" t="n"/>
      <c r="G2466" s="52" t="n"/>
      <c r="H2466" s="52" t="n"/>
      <c r="I2466" s="53" t="n"/>
      <c r="J2466" s="54">
        <f>IF(D2466="","",IFERROR(INDEX(CatTipo,MATCH(D2466,CatNome,0)),"?"))</f>
        <v/>
      </c>
      <c r="K2466" s="54">
        <f>IF(D2466="","",IFERROR(INDEX(CatGrupo,MATCH(D2466,CatNome,0)),"?"))</f>
        <v/>
      </c>
      <c r="L2466" s="55">
        <f>IF(J2466="Entrada",N(I2466),IF(J2466="Saída",-N(I2466),0))</f>
        <v/>
      </c>
      <c r="M2466" s="54">
        <f>IF(B2466="",0,IF(H2466="Previsto",IF(Visao="Realizado + previsto",1,0),1))</f>
        <v/>
      </c>
      <c r="N2466" s="54">
        <f>IF(OR(B2466="",H2466&lt;&gt;"Previsto"),"",IF(B2466&lt;TODAY(),"Atrasado",IF(B2466&lt;=TODAY()+7,"Vence em 7 dias","A vencer")))</f>
        <v/>
      </c>
    </row>
    <row r="2467">
      <c r="B2467" s="51" t="n"/>
      <c r="C2467" s="52" t="n"/>
      <c r="D2467" s="52" t="n"/>
      <c r="E2467" s="52" t="n"/>
      <c r="F2467" s="52" t="n"/>
      <c r="G2467" s="52" t="n"/>
      <c r="H2467" s="52" t="n"/>
      <c r="I2467" s="53" t="n"/>
      <c r="J2467" s="54">
        <f>IF(D2467="","",IFERROR(INDEX(CatTipo,MATCH(D2467,CatNome,0)),"?"))</f>
        <v/>
      </c>
      <c r="K2467" s="54">
        <f>IF(D2467="","",IFERROR(INDEX(CatGrupo,MATCH(D2467,CatNome,0)),"?"))</f>
        <v/>
      </c>
      <c r="L2467" s="55">
        <f>IF(J2467="Entrada",N(I2467),IF(J2467="Saída",-N(I2467),0))</f>
        <v/>
      </c>
      <c r="M2467" s="54">
        <f>IF(B2467="",0,IF(H2467="Previsto",IF(Visao="Realizado + previsto",1,0),1))</f>
        <v/>
      </c>
      <c r="N2467" s="54">
        <f>IF(OR(B2467="",H2467&lt;&gt;"Previsto"),"",IF(B2467&lt;TODAY(),"Atrasado",IF(B2467&lt;=TODAY()+7,"Vence em 7 dias","A vencer")))</f>
        <v/>
      </c>
    </row>
    <row r="2468">
      <c r="B2468" s="51" t="n"/>
      <c r="C2468" s="52" t="n"/>
      <c r="D2468" s="52" t="n"/>
      <c r="E2468" s="52" t="n"/>
      <c r="F2468" s="52" t="n"/>
      <c r="G2468" s="52" t="n"/>
      <c r="H2468" s="52" t="n"/>
      <c r="I2468" s="53" t="n"/>
      <c r="J2468" s="54">
        <f>IF(D2468="","",IFERROR(INDEX(CatTipo,MATCH(D2468,CatNome,0)),"?"))</f>
        <v/>
      </c>
      <c r="K2468" s="54">
        <f>IF(D2468="","",IFERROR(INDEX(CatGrupo,MATCH(D2468,CatNome,0)),"?"))</f>
        <v/>
      </c>
      <c r="L2468" s="55">
        <f>IF(J2468="Entrada",N(I2468),IF(J2468="Saída",-N(I2468),0))</f>
        <v/>
      </c>
      <c r="M2468" s="54">
        <f>IF(B2468="",0,IF(H2468="Previsto",IF(Visao="Realizado + previsto",1,0),1))</f>
        <v/>
      </c>
      <c r="N2468" s="54">
        <f>IF(OR(B2468="",H2468&lt;&gt;"Previsto"),"",IF(B2468&lt;TODAY(),"Atrasado",IF(B2468&lt;=TODAY()+7,"Vence em 7 dias","A vencer")))</f>
        <v/>
      </c>
    </row>
    <row r="2469">
      <c r="B2469" s="51" t="n"/>
      <c r="C2469" s="52" t="n"/>
      <c r="D2469" s="52" t="n"/>
      <c r="E2469" s="52" t="n"/>
      <c r="F2469" s="52" t="n"/>
      <c r="G2469" s="52" t="n"/>
      <c r="H2469" s="52" t="n"/>
      <c r="I2469" s="53" t="n"/>
      <c r="J2469" s="54">
        <f>IF(D2469="","",IFERROR(INDEX(CatTipo,MATCH(D2469,CatNome,0)),"?"))</f>
        <v/>
      </c>
      <c r="K2469" s="54">
        <f>IF(D2469="","",IFERROR(INDEX(CatGrupo,MATCH(D2469,CatNome,0)),"?"))</f>
        <v/>
      </c>
      <c r="L2469" s="55">
        <f>IF(J2469="Entrada",N(I2469),IF(J2469="Saída",-N(I2469),0))</f>
        <v/>
      </c>
      <c r="M2469" s="54">
        <f>IF(B2469="",0,IF(H2469="Previsto",IF(Visao="Realizado + previsto",1,0),1))</f>
        <v/>
      </c>
      <c r="N2469" s="54">
        <f>IF(OR(B2469="",H2469&lt;&gt;"Previsto"),"",IF(B2469&lt;TODAY(),"Atrasado",IF(B2469&lt;=TODAY()+7,"Vence em 7 dias","A vencer")))</f>
        <v/>
      </c>
    </row>
    <row r="2470">
      <c r="B2470" s="51" t="n"/>
      <c r="C2470" s="52" t="n"/>
      <c r="D2470" s="52" t="n"/>
      <c r="E2470" s="52" t="n"/>
      <c r="F2470" s="52" t="n"/>
      <c r="G2470" s="52" t="n"/>
      <c r="H2470" s="52" t="n"/>
      <c r="I2470" s="53" t="n"/>
      <c r="J2470" s="54">
        <f>IF(D2470="","",IFERROR(INDEX(CatTipo,MATCH(D2470,CatNome,0)),"?"))</f>
        <v/>
      </c>
      <c r="K2470" s="54">
        <f>IF(D2470="","",IFERROR(INDEX(CatGrupo,MATCH(D2470,CatNome,0)),"?"))</f>
        <v/>
      </c>
      <c r="L2470" s="55">
        <f>IF(J2470="Entrada",N(I2470),IF(J2470="Saída",-N(I2470),0))</f>
        <v/>
      </c>
      <c r="M2470" s="54">
        <f>IF(B2470="",0,IF(H2470="Previsto",IF(Visao="Realizado + previsto",1,0),1))</f>
        <v/>
      </c>
      <c r="N2470" s="54">
        <f>IF(OR(B2470="",H2470&lt;&gt;"Previsto"),"",IF(B2470&lt;TODAY(),"Atrasado",IF(B2470&lt;=TODAY()+7,"Vence em 7 dias","A vencer")))</f>
        <v/>
      </c>
    </row>
    <row r="2471">
      <c r="B2471" s="51" t="n"/>
      <c r="C2471" s="52" t="n"/>
      <c r="D2471" s="52" t="n"/>
      <c r="E2471" s="52" t="n"/>
      <c r="F2471" s="52" t="n"/>
      <c r="G2471" s="52" t="n"/>
      <c r="H2471" s="52" t="n"/>
      <c r="I2471" s="53" t="n"/>
      <c r="J2471" s="54">
        <f>IF(D2471="","",IFERROR(INDEX(CatTipo,MATCH(D2471,CatNome,0)),"?"))</f>
        <v/>
      </c>
      <c r="K2471" s="54">
        <f>IF(D2471="","",IFERROR(INDEX(CatGrupo,MATCH(D2471,CatNome,0)),"?"))</f>
        <v/>
      </c>
      <c r="L2471" s="55">
        <f>IF(J2471="Entrada",N(I2471),IF(J2471="Saída",-N(I2471),0))</f>
        <v/>
      </c>
      <c r="M2471" s="54">
        <f>IF(B2471="",0,IF(H2471="Previsto",IF(Visao="Realizado + previsto",1,0),1))</f>
        <v/>
      </c>
      <c r="N2471" s="54">
        <f>IF(OR(B2471="",H2471&lt;&gt;"Previsto"),"",IF(B2471&lt;TODAY(),"Atrasado",IF(B2471&lt;=TODAY()+7,"Vence em 7 dias","A vencer")))</f>
        <v/>
      </c>
    </row>
    <row r="2472">
      <c r="B2472" s="51" t="n"/>
      <c r="C2472" s="52" t="n"/>
      <c r="D2472" s="52" t="n"/>
      <c r="E2472" s="52" t="n"/>
      <c r="F2472" s="52" t="n"/>
      <c r="G2472" s="52" t="n"/>
      <c r="H2472" s="52" t="n"/>
      <c r="I2472" s="53" t="n"/>
      <c r="J2472" s="54">
        <f>IF(D2472="","",IFERROR(INDEX(CatTipo,MATCH(D2472,CatNome,0)),"?"))</f>
        <v/>
      </c>
      <c r="K2472" s="54">
        <f>IF(D2472="","",IFERROR(INDEX(CatGrupo,MATCH(D2472,CatNome,0)),"?"))</f>
        <v/>
      </c>
      <c r="L2472" s="55">
        <f>IF(J2472="Entrada",N(I2472),IF(J2472="Saída",-N(I2472),0))</f>
        <v/>
      </c>
      <c r="M2472" s="54">
        <f>IF(B2472="",0,IF(H2472="Previsto",IF(Visao="Realizado + previsto",1,0),1))</f>
        <v/>
      </c>
      <c r="N2472" s="54">
        <f>IF(OR(B2472="",H2472&lt;&gt;"Previsto"),"",IF(B2472&lt;TODAY(),"Atrasado",IF(B2472&lt;=TODAY()+7,"Vence em 7 dias","A vencer")))</f>
        <v/>
      </c>
    </row>
    <row r="2473">
      <c r="B2473" s="51" t="n"/>
      <c r="C2473" s="52" t="n"/>
      <c r="D2473" s="52" t="n"/>
      <c r="E2473" s="52" t="n"/>
      <c r="F2473" s="52" t="n"/>
      <c r="G2473" s="52" t="n"/>
      <c r="H2473" s="52" t="n"/>
      <c r="I2473" s="53" t="n"/>
      <c r="J2473" s="54">
        <f>IF(D2473="","",IFERROR(INDEX(CatTipo,MATCH(D2473,CatNome,0)),"?"))</f>
        <v/>
      </c>
      <c r="K2473" s="54">
        <f>IF(D2473="","",IFERROR(INDEX(CatGrupo,MATCH(D2473,CatNome,0)),"?"))</f>
        <v/>
      </c>
      <c r="L2473" s="55">
        <f>IF(J2473="Entrada",N(I2473),IF(J2473="Saída",-N(I2473),0))</f>
        <v/>
      </c>
      <c r="M2473" s="54">
        <f>IF(B2473="",0,IF(H2473="Previsto",IF(Visao="Realizado + previsto",1,0),1))</f>
        <v/>
      </c>
      <c r="N2473" s="54">
        <f>IF(OR(B2473="",H2473&lt;&gt;"Previsto"),"",IF(B2473&lt;TODAY(),"Atrasado",IF(B2473&lt;=TODAY()+7,"Vence em 7 dias","A vencer")))</f>
        <v/>
      </c>
    </row>
    <row r="2474">
      <c r="B2474" s="51" t="n"/>
      <c r="C2474" s="52" t="n"/>
      <c r="D2474" s="52" t="n"/>
      <c r="E2474" s="52" t="n"/>
      <c r="F2474" s="52" t="n"/>
      <c r="G2474" s="52" t="n"/>
      <c r="H2474" s="52" t="n"/>
      <c r="I2474" s="53" t="n"/>
      <c r="J2474" s="54">
        <f>IF(D2474="","",IFERROR(INDEX(CatTipo,MATCH(D2474,CatNome,0)),"?"))</f>
        <v/>
      </c>
      <c r="K2474" s="54">
        <f>IF(D2474="","",IFERROR(INDEX(CatGrupo,MATCH(D2474,CatNome,0)),"?"))</f>
        <v/>
      </c>
      <c r="L2474" s="55">
        <f>IF(J2474="Entrada",N(I2474),IF(J2474="Saída",-N(I2474),0))</f>
        <v/>
      </c>
      <c r="M2474" s="54">
        <f>IF(B2474="",0,IF(H2474="Previsto",IF(Visao="Realizado + previsto",1,0),1))</f>
        <v/>
      </c>
      <c r="N2474" s="54">
        <f>IF(OR(B2474="",H2474&lt;&gt;"Previsto"),"",IF(B2474&lt;TODAY(),"Atrasado",IF(B2474&lt;=TODAY()+7,"Vence em 7 dias","A vencer")))</f>
        <v/>
      </c>
    </row>
    <row r="2475">
      <c r="B2475" s="51" t="n"/>
      <c r="C2475" s="52" t="n"/>
      <c r="D2475" s="52" t="n"/>
      <c r="E2475" s="52" t="n"/>
      <c r="F2475" s="52" t="n"/>
      <c r="G2475" s="52" t="n"/>
      <c r="H2475" s="52" t="n"/>
      <c r="I2475" s="53" t="n"/>
      <c r="J2475" s="54">
        <f>IF(D2475="","",IFERROR(INDEX(CatTipo,MATCH(D2475,CatNome,0)),"?"))</f>
        <v/>
      </c>
      <c r="K2475" s="54">
        <f>IF(D2475="","",IFERROR(INDEX(CatGrupo,MATCH(D2475,CatNome,0)),"?"))</f>
        <v/>
      </c>
      <c r="L2475" s="55">
        <f>IF(J2475="Entrada",N(I2475),IF(J2475="Saída",-N(I2475),0))</f>
        <v/>
      </c>
      <c r="M2475" s="54">
        <f>IF(B2475="",0,IF(H2475="Previsto",IF(Visao="Realizado + previsto",1,0),1))</f>
        <v/>
      </c>
      <c r="N2475" s="54">
        <f>IF(OR(B2475="",H2475&lt;&gt;"Previsto"),"",IF(B2475&lt;TODAY(),"Atrasado",IF(B2475&lt;=TODAY()+7,"Vence em 7 dias","A vencer")))</f>
        <v/>
      </c>
    </row>
    <row r="2476">
      <c r="B2476" s="51" t="n"/>
      <c r="C2476" s="52" t="n"/>
      <c r="D2476" s="52" t="n"/>
      <c r="E2476" s="52" t="n"/>
      <c r="F2476" s="52" t="n"/>
      <c r="G2476" s="52" t="n"/>
      <c r="H2476" s="52" t="n"/>
      <c r="I2476" s="53" t="n"/>
      <c r="J2476" s="54">
        <f>IF(D2476="","",IFERROR(INDEX(CatTipo,MATCH(D2476,CatNome,0)),"?"))</f>
        <v/>
      </c>
      <c r="K2476" s="54">
        <f>IF(D2476="","",IFERROR(INDEX(CatGrupo,MATCH(D2476,CatNome,0)),"?"))</f>
        <v/>
      </c>
      <c r="L2476" s="55">
        <f>IF(J2476="Entrada",N(I2476),IF(J2476="Saída",-N(I2476),0))</f>
        <v/>
      </c>
      <c r="M2476" s="54">
        <f>IF(B2476="",0,IF(H2476="Previsto",IF(Visao="Realizado + previsto",1,0),1))</f>
        <v/>
      </c>
      <c r="N2476" s="54">
        <f>IF(OR(B2476="",H2476&lt;&gt;"Previsto"),"",IF(B2476&lt;TODAY(),"Atrasado",IF(B2476&lt;=TODAY()+7,"Vence em 7 dias","A vencer")))</f>
        <v/>
      </c>
    </row>
    <row r="2477">
      <c r="B2477" s="51" t="n"/>
      <c r="C2477" s="52" t="n"/>
      <c r="D2477" s="52" t="n"/>
      <c r="E2477" s="52" t="n"/>
      <c r="F2477" s="52" t="n"/>
      <c r="G2477" s="52" t="n"/>
      <c r="H2477" s="52" t="n"/>
      <c r="I2477" s="53" t="n"/>
      <c r="J2477" s="54">
        <f>IF(D2477="","",IFERROR(INDEX(CatTipo,MATCH(D2477,CatNome,0)),"?"))</f>
        <v/>
      </c>
      <c r="K2477" s="54">
        <f>IF(D2477="","",IFERROR(INDEX(CatGrupo,MATCH(D2477,CatNome,0)),"?"))</f>
        <v/>
      </c>
      <c r="L2477" s="55">
        <f>IF(J2477="Entrada",N(I2477),IF(J2477="Saída",-N(I2477),0))</f>
        <v/>
      </c>
      <c r="M2477" s="54">
        <f>IF(B2477="",0,IF(H2477="Previsto",IF(Visao="Realizado + previsto",1,0),1))</f>
        <v/>
      </c>
      <c r="N2477" s="54">
        <f>IF(OR(B2477="",H2477&lt;&gt;"Previsto"),"",IF(B2477&lt;TODAY(),"Atrasado",IF(B2477&lt;=TODAY()+7,"Vence em 7 dias","A vencer")))</f>
        <v/>
      </c>
    </row>
    <row r="2478">
      <c r="B2478" s="51" t="n"/>
      <c r="C2478" s="52" t="n"/>
      <c r="D2478" s="52" t="n"/>
      <c r="E2478" s="52" t="n"/>
      <c r="F2478" s="52" t="n"/>
      <c r="G2478" s="52" t="n"/>
      <c r="H2478" s="52" t="n"/>
      <c r="I2478" s="53" t="n"/>
      <c r="J2478" s="54">
        <f>IF(D2478="","",IFERROR(INDEX(CatTipo,MATCH(D2478,CatNome,0)),"?"))</f>
        <v/>
      </c>
      <c r="K2478" s="54">
        <f>IF(D2478="","",IFERROR(INDEX(CatGrupo,MATCH(D2478,CatNome,0)),"?"))</f>
        <v/>
      </c>
      <c r="L2478" s="55">
        <f>IF(J2478="Entrada",N(I2478),IF(J2478="Saída",-N(I2478),0))</f>
        <v/>
      </c>
      <c r="M2478" s="54">
        <f>IF(B2478="",0,IF(H2478="Previsto",IF(Visao="Realizado + previsto",1,0),1))</f>
        <v/>
      </c>
      <c r="N2478" s="54">
        <f>IF(OR(B2478="",H2478&lt;&gt;"Previsto"),"",IF(B2478&lt;TODAY(),"Atrasado",IF(B2478&lt;=TODAY()+7,"Vence em 7 dias","A vencer")))</f>
        <v/>
      </c>
    </row>
    <row r="2479">
      <c r="B2479" s="51" t="n"/>
      <c r="C2479" s="52" t="n"/>
      <c r="D2479" s="52" t="n"/>
      <c r="E2479" s="52" t="n"/>
      <c r="F2479" s="52" t="n"/>
      <c r="G2479" s="52" t="n"/>
      <c r="H2479" s="52" t="n"/>
      <c r="I2479" s="53" t="n"/>
      <c r="J2479" s="54">
        <f>IF(D2479="","",IFERROR(INDEX(CatTipo,MATCH(D2479,CatNome,0)),"?"))</f>
        <v/>
      </c>
      <c r="K2479" s="54">
        <f>IF(D2479="","",IFERROR(INDEX(CatGrupo,MATCH(D2479,CatNome,0)),"?"))</f>
        <v/>
      </c>
      <c r="L2479" s="55">
        <f>IF(J2479="Entrada",N(I2479),IF(J2479="Saída",-N(I2479),0))</f>
        <v/>
      </c>
      <c r="M2479" s="54">
        <f>IF(B2479="",0,IF(H2479="Previsto",IF(Visao="Realizado + previsto",1,0),1))</f>
        <v/>
      </c>
      <c r="N2479" s="54">
        <f>IF(OR(B2479="",H2479&lt;&gt;"Previsto"),"",IF(B2479&lt;TODAY(),"Atrasado",IF(B2479&lt;=TODAY()+7,"Vence em 7 dias","A vencer")))</f>
        <v/>
      </c>
    </row>
    <row r="2480">
      <c r="B2480" s="51" t="n"/>
      <c r="C2480" s="52" t="n"/>
      <c r="D2480" s="52" t="n"/>
      <c r="E2480" s="52" t="n"/>
      <c r="F2480" s="52" t="n"/>
      <c r="G2480" s="52" t="n"/>
      <c r="H2480" s="52" t="n"/>
      <c r="I2480" s="53" t="n"/>
      <c r="J2480" s="54">
        <f>IF(D2480="","",IFERROR(INDEX(CatTipo,MATCH(D2480,CatNome,0)),"?"))</f>
        <v/>
      </c>
      <c r="K2480" s="54">
        <f>IF(D2480="","",IFERROR(INDEX(CatGrupo,MATCH(D2480,CatNome,0)),"?"))</f>
        <v/>
      </c>
      <c r="L2480" s="55">
        <f>IF(J2480="Entrada",N(I2480),IF(J2480="Saída",-N(I2480),0))</f>
        <v/>
      </c>
      <c r="M2480" s="54">
        <f>IF(B2480="",0,IF(H2480="Previsto",IF(Visao="Realizado + previsto",1,0),1))</f>
        <v/>
      </c>
      <c r="N2480" s="54">
        <f>IF(OR(B2480="",H2480&lt;&gt;"Previsto"),"",IF(B2480&lt;TODAY(),"Atrasado",IF(B2480&lt;=TODAY()+7,"Vence em 7 dias","A vencer")))</f>
        <v/>
      </c>
    </row>
    <row r="2481">
      <c r="B2481" s="51" t="n"/>
      <c r="C2481" s="52" t="n"/>
      <c r="D2481" s="52" t="n"/>
      <c r="E2481" s="52" t="n"/>
      <c r="F2481" s="52" t="n"/>
      <c r="G2481" s="52" t="n"/>
      <c r="H2481" s="52" t="n"/>
      <c r="I2481" s="53" t="n"/>
      <c r="J2481" s="54">
        <f>IF(D2481="","",IFERROR(INDEX(CatTipo,MATCH(D2481,CatNome,0)),"?"))</f>
        <v/>
      </c>
      <c r="K2481" s="54">
        <f>IF(D2481="","",IFERROR(INDEX(CatGrupo,MATCH(D2481,CatNome,0)),"?"))</f>
        <v/>
      </c>
      <c r="L2481" s="55">
        <f>IF(J2481="Entrada",N(I2481),IF(J2481="Saída",-N(I2481),0))</f>
        <v/>
      </c>
      <c r="M2481" s="54">
        <f>IF(B2481="",0,IF(H2481="Previsto",IF(Visao="Realizado + previsto",1,0),1))</f>
        <v/>
      </c>
      <c r="N2481" s="54">
        <f>IF(OR(B2481="",H2481&lt;&gt;"Previsto"),"",IF(B2481&lt;TODAY(),"Atrasado",IF(B2481&lt;=TODAY()+7,"Vence em 7 dias","A vencer")))</f>
        <v/>
      </c>
    </row>
    <row r="2482">
      <c r="B2482" s="51" t="n"/>
      <c r="C2482" s="52" t="n"/>
      <c r="D2482" s="52" t="n"/>
      <c r="E2482" s="52" t="n"/>
      <c r="F2482" s="52" t="n"/>
      <c r="G2482" s="52" t="n"/>
      <c r="H2482" s="52" t="n"/>
      <c r="I2482" s="53" t="n"/>
      <c r="J2482" s="54">
        <f>IF(D2482="","",IFERROR(INDEX(CatTipo,MATCH(D2482,CatNome,0)),"?"))</f>
        <v/>
      </c>
      <c r="K2482" s="54">
        <f>IF(D2482="","",IFERROR(INDEX(CatGrupo,MATCH(D2482,CatNome,0)),"?"))</f>
        <v/>
      </c>
      <c r="L2482" s="55">
        <f>IF(J2482="Entrada",N(I2482),IF(J2482="Saída",-N(I2482),0))</f>
        <v/>
      </c>
      <c r="M2482" s="54">
        <f>IF(B2482="",0,IF(H2482="Previsto",IF(Visao="Realizado + previsto",1,0),1))</f>
        <v/>
      </c>
      <c r="N2482" s="54">
        <f>IF(OR(B2482="",H2482&lt;&gt;"Previsto"),"",IF(B2482&lt;TODAY(),"Atrasado",IF(B2482&lt;=TODAY()+7,"Vence em 7 dias","A vencer")))</f>
        <v/>
      </c>
    </row>
    <row r="2483">
      <c r="B2483" s="51" t="n"/>
      <c r="C2483" s="52" t="n"/>
      <c r="D2483" s="52" t="n"/>
      <c r="E2483" s="52" t="n"/>
      <c r="F2483" s="52" t="n"/>
      <c r="G2483" s="52" t="n"/>
      <c r="H2483" s="52" t="n"/>
      <c r="I2483" s="53" t="n"/>
      <c r="J2483" s="54">
        <f>IF(D2483="","",IFERROR(INDEX(CatTipo,MATCH(D2483,CatNome,0)),"?"))</f>
        <v/>
      </c>
      <c r="K2483" s="54">
        <f>IF(D2483="","",IFERROR(INDEX(CatGrupo,MATCH(D2483,CatNome,0)),"?"))</f>
        <v/>
      </c>
      <c r="L2483" s="55">
        <f>IF(J2483="Entrada",N(I2483),IF(J2483="Saída",-N(I2483),0))</f>
        <v/>
      </c>
      <c r="M2483" s="54">
        <f>IF(B2483="",0,IF(H2483="Previsto",IF(Visao="Realizado + previsto",1,0),1))</f>
        <v/>
      </c>
      <c r="N2483" s="54">
        <f>IF(OR(B2483="",H2483&lt;&gt;"Previsto"),"",IF(B2483&lt;TODAY(),"Atrasado",IF(B2483&lt;=TODAY()+7,"Vence em 7 dias","A vencer")))</f>
        <v/>
      </c>
    </row>
    <row r="2484">
      <c r="B2484" s="51" t="n"/>
      <c r="C2484" s="52" t="n"/>
      <c r="D2484" s="52" t="n"/>
      <c r="E2484" s="52" t="n"/>
      <c r="F2484" s="52" t="n"/>
      <c r="G2484" s="52" t="n"/>
      <c r="H2484" s="52" t="n"/>
      <c r="I2484" s="53" t="n"/>
      <c r="J2484" s="54">
        <f>IF(D2484="","",IFERROR(INDEX(CatTipo,MATCH(D2484,CatNome,0)),"?"))</f>
        <v/>
      </c>
      <c r="K2484" s="54">
        <f>IF(D2484="","",IFERROR(INDEX(CatGrupo,MATCH(D2484,CatNome,0)),"?"))</f>
        <v/>
      </c>
      <c r="L2484" s="55">
        <f>IF(J2484="Entrada",N(I2484),IF(J2484="Saída",-N(I2484),0))</f>
        <v/>
      </c>
      <c r="M2484" s="54">
        <f>IF(B2484="",0,IF(H2484="Previsto",IF(Visao="Realizado + previsto",1,0),1))</f>
        <v/>
      </c>
      <c r="N2484" s="54">
        <f>IF(OR(B2484="",H2484&lt;&gt;"Previsto"),"",IF(B2484&lt;TODAY(),"Atrasado",IF(B2484&lt;=TODAY()+7,"Vence em 7 dias","A vencer")))</f>
        <v/>
      </c>
    </row>
    <row r="2485">
      <c r="B2485" s="51" t="n"/>
      <c r="C2485" s="52" t="n"/>
      <c r="D2485" s="52" t="n"/>
      <c r="E2485" s="52" t="n"/>
      <c r="F2485" s="52" t="n"/>
      <c r="G2485" s="52" t="n"/>
      <c r="H2485" s="52" t="n"/>
      <c r="I2485" s="53" t="n"/>
      <c r="J2485" s="54">
        <f>IF(D2485="","",IFERROR(INDEX(CatTipo,MATCH(D2485,CatNome,0)),"?"))</f>
        <v/>
      </c>
      <c r="K2485" s="54">
        <f>IF(D2485="","",IFERROR(INDEX(CatGrupo,MATCH(D2485,CatNome,0)),"?"))</f>
        <v/>
      </c>
      <c r="L2485" s="55">
        <f>IF(J2485="Entrada",N(I2485),IF(J2485="Saída",-N(I2485),0))</f>
        <v/>
      </c>
      <c r="M2485" s="54">
        <f>IF(B2485="",0,IF(H2485="Previsto",IF(Visao="Realizado + previsto",1,0),1))</f>
        <v/>
      </c>
      <c r="N2485" s="54">
        <f>IF(OR(B2485="",H2485&lt;&gt;"Previsto"),"",IF(B2485&lt;TODAY(),"Atrasado",IF(B2485&lt;=TODAY()+7,"Vence em 7 dias","A vencer")))</f>
        <v/>
      </c>
    </row>
    <row r="2486">
      <c r="B2486" s="51" t="n"/>
      <c r="C2486" s="52" t="n"/>
      <c r="D2486" s="52" t="n"/>
      <c r="E2486" s="52" t="n"/>
      <c r="F2486" s="52" t="n"/>
      <c r="G2486" s="52" t="n"/>
      <c r="H2486" s="52" t="n"/>
      <c r="I2486" s="53" t="n"/>
      <c r="J2486" s="54">
        <f>IF(D2486="","",IFERROR(INDEX(CatTipo,MATCH(D2486,CatNome,0)),"?"))</f>
        <v/>
      </c>
      <c r="K2486" s="54">
        <f>IF(D2486="","",IFERROR(INDEX(CatGrupo,MATCH(D2486,CatNome,0)),"?"))</f>
        <v/>
      </c>
      <c r="L2486" s="55">
        <f>IF(J2486="Entrada",N(I2486),IF(J2486="Saída",-N(I2486),0))</f>
        <v/>
      </c>
      <c r="M2486" s="54">
        <f>IF(B2486="",0,IF(H2486="Previsto",IF(Visao="Realizado + previsto",1,0),1))</f>
        <v/>
      </c>
      <c r="N2486" s="54">
        <f>IF(OR(B2486="",H2486&lt;&gt;"Previsto"),"",IF(B2486&lt;TODAY(),"Atrasado",IF(B2486&lt;=TODAY()+7,"Vence em 7 dias","A vencer")))</f>
        <v/>
      </c>
    </row>
    <row r="2487">
      <c r="B2487" s="51" t="n"/>
      <c r="C2487" s="52" t="n"/>
      <c r="D2487" s="52" t="n"/>
      <c r="E2487" s="52" t="n"/>
      <c r="F2487" s="52" t="n"/>
      <c r="G2487" s="52" t="n"/>
      <c r="H2487" s="52" t="n"/>
      <c r="I2487" s="53" t="n"/>
      <c r="J2487" s="54">
        <f>IF(D2487="","",IFERROR(INDEX(CatTipo,MATCH(D2487,CatNome,0)),"?"))</f>
        <v/>
      </c>
      <c r="K2487" s="54">
        <f>IF(D2487="","",IFERROR(INDEX(CatGrupo,MATCH(D2487,CatNome,0)),"?"))</f>
        <v/>
      </c>
      <c r="L2487" s="55">
        <f>IF(J2487="Entrada",N(I2487),IF(J2487="Saída",-N(I2487),0))</f>
        <v/>
      </c>
      <c r="M2487" s="54">
        <f>IF(B2487="",0,IF(H2487="Previsto",IF(Visao="Realizado + previsto",1,0),1))</f>
        <v/>
      </c>
      <c r="N2487" s="54">
        <f>IF(OR(B2487="",H2487&lt;&gt;"Previsto"),"",IF(B2487&lt;TODAY(),"Atrasado",IF(B2487&lt;=TODAY()+7,"Vence em 7 dias","A vencer")))</f>
        <v/>
      </c>
    </row>
    <row r="2488">
      <c r="B2488" s="51" t="n"/>
      <c r="C2488" s="52" t="n"/>
      <c r="D2488" s="52" t="n"/>
      <c r="E2488" s="52" t="n"/>
      <c r="F2488" s="52" t="n"/>
      <c r="G2488" s="52" t="n"/>
      <c r="H2488" s="52" t="n"/>
      <c r="I2488" s="53" t="n"/>
      <c r="J2488" s="54">
        <f>IF(D2488="","",IFERROR(INDEX(CatTipo,MATCH(D2488,CatNome,0)),"?"))</f>
        <v/>
      </c>
      <c r="K2488" s="54">
        <f>IF(D2488="","",IFERROR(INDEX(CatGrupo,MATCH(D2488,CatNome,0)),"?"))</f>
        <v/>
      </c>
      <c r="L2488" s="55">
        <f>IF(J2488="Entrada",N(I2488),IF(J2488="Saída",-N(I2488),0))</f>
        <v/>
      </c>
      <c r="M2488" s="54">
        <f>IF(B2488="",0,IF(H2488="Previsto",IF(Visao="Realizado + previsto",1,0),1))</f>
        <v/>
      </c>
      <c r="N2488" s="54">
        <f>IF(OR(B2488="",H2488&lt;&gt;"Previsto"),"",IF(B2488&lt;TODAY(),"Atrasado",IF(B2488&lt;=TODAY()+7,"Vence em 7 dias","A vencer")))</f>
        <v/>
      </c>
    </row>
    <row r="2489">
      <c r="B2489" s="51" t="n"/>
      <c r="C2489" s="52" t="n"/>
      <c r="D2489" s="52" t="n"/>
      <c r="E2489" s="52" t="n"/>
      <c r="F2489" s="52" t="n"/>
      <c r="G2489" s="52" t="n"/>
      <c r="H2489" s="52" t="n"/>
      <c r="I2489" s="53" t="n"/>
      <c r="J2489" s="54">
        <f>IF(D2489="","",IFERROR(INDEX(CatTipo,MATCH(D2489,CatNome,0)),"?"))</f>
        <v/>
      </c>
      <c r="K2489" s="54">
        <f>IF(D2489="","",IFERROR(INDEX(CatGrupo,MATCH(D2489,CatNome,0)),"?"))</f>
        <v/>
      </c>
      <c r="L2489" s="55">
        <f>IF(J2489="Entrada",N(I2489),IF(J2489="Saída",-N(I2489),0))</f>
        <v/>
      </c>
      <c r="M2489" s="54">
        <f>IF(B2489="",0,IF(H2489="Previsto",IF(Visao="Realizado + previsto",1,0),1))</f>
        <v/>
      </c>
      <c r="N2489" s="54">
        <f>IF(OR(B2489="",H2489&lt;&gt;"Previsto"),"",IF(B2489&lt;TODAY(),"Atrasado",IF(B2489&lt;=TODAY()+7,"Vence em 7 dias","A vencer")))</f>
        <v/>
      </c>
    </row>
    <row r="2490">
      <c r="B2490" s="51" t="n"/>
      <c r="C2490" s="52" t="n"/>
      <c r="D2490" s="52" t="n"/>
      <c r="E2490" s="52" t="n"/>
      <c r="F2490" s="52" t="n"/>
      <c r="G2490" s="52" t="n"/>
      <c r="H2490" s="52" t="n"/>
      <c r="I2490" s="53" t="n"/>
      <c r="J2490" s="54">
        <f>IF(D2490="","",IFERROR(INDEX(CatTipo,MATCH(D2490,CatNome,0)),"?"))</f>
        <v/>
      </c>
      <c r="K2490" s="54">
        <f>IF(D2490="","",IFERROR(INDEX(CatGrupo,MATCH(D2490,CatNome,0)),"?"))</f>
        <v/>
      </c>
      <c r="L2490" s="55">
        <f>IF(J2490="Entrada",N(I2490),IF(J2490="Saída",-N(I2490),0))</f>
        <v/>
      </c>
      <c r="M2490" s="54">
        <f>IF(B2490="",0,IF(H2490="Previsto",IF(Visao="Realizado + previsto",1,0),1))</f>
        <v/>
      </c>
      <c r="N2490" s="54">
        <f>IF(OR(B2490="",H2490&lt;&gt;"Previsto"),"",IF(B2490&lt;TODAY(),"Atrasado",IF(B2490&lt;=TODAY()+7,"Vence em 7 dias","A vencer")))</f>
        <v/>
      </c>
    </row>
    <row r="2491">
      <c r="B2491" s="51" t="n"/>
      <c r="C2491" s="52" t="n"/>
      <c r="D2491" s="52" t="n"/>
      <c r="E2491" s="52" t="n"/>
      <c r="F2491" s="52" t="n"/>
      <c r="G2491" s="52" t="n"/>
      <c r="H2491" s="52" t="n"/>
      <c r="I2491" s="53" t="n"/>
      <c r="J2491" s="54">
        <f>IF(D2491="","",IFERROR(INDEX(CatTipo,MATCH(D2491,CatNome,0)),"?"))</f>
        <v/>
      </c>
      <c r="K2491" s="54">
        <f>IF(D2491="","",IFERROR(INDEX(CatGrupo,MATCH(D2491,CatNome,0)),"?"))</f>
        <v/>
      </c>
      <c r="L2491" s="55">
        <f>IF(J2491="Entrada",N(I2491),IF(J2491="Saída",-N(I2491),0))</f>
        <v/>
      </c>
      <c r="M2491" s="54">
        <f>IF(B2491="",0,IF(H2491="Previsto",IF(Visao="Realizado + previsto",1,0),1))</f>
        <v/>
      </c>
      <c r="N2491" s="54">
        <f>IF(OR(B2491="",H2491&lt;&gt;"Previsto"),"",IF(B2491&lt;TODAY(),"Atrasado",IF(B2491&lt;=TODAY()+7,"Vence em 7 dias","A vencer")))</f>
        <v/>
      </c>
    </row>
    <row r="2492">
      <c r="B2492" s="51" t="n"/>
      <c r="C2492" s="52" t="n"/>
      <c r="D2492" s="52" t="n"/>
      <c r="E2492" s="52" t="n"/>
      <c r="F2492" s="52" t="n"/>
      <c r="G2492" s="52" t="n"/>
      <c r="H2492" s="52" t="n"/>
      <c r="I2492" s="53" t="n"/>
      <c r="J2492" s="54">
        <f>IF(D2492="","",IFERROR(INDEX(CatTipo,MATCH(D2492,CatNome,0)),"?"))</f>
        <v/>
      </c>
      <c r="K2492" s="54">
        <f>IF(D2492="","",IFERROR(INDEX(CatGrupo,MATCH(D2492,CatNome,0)),"?"))</f>
        <v/>
      </c>
      <c r="L2492" s="55">
        <f>IF(J2492="Entrada",N(I2492),IF(J2492="Saída",-N(I2492),0))</f>
        <v/>
      </c>
      <c r="M2492" s="54">
        <f>IF(B2492="",0,IF(H2492="Previsto",IF(Visao="Realizado + previsto",1,0),1))</f>
        <v/>
      </c>
      <c r="N2492" s="54">
        <f>IF(OR(B2492="",H2492&lt;&gt;"Previsto"),"",IF(B2492&lt;TODAY(),"Atrasado",IF(B2492&lt;=TODAY()+7,"Vence em 7 dias","A vencer")))</f>
        <v/>
      </c>
    </row>
    <row r="2493">
      <c r="B2493" s="51" t="n"/>
      <c r="C2493" s="52" t="n"/>
      <c r="D2493" s="52" t="n"/>
      <c r="E2493" s="52" t="n"/>
      <c r="F2493" s="52" t="n"/>
      <c r="G2493" s="52" t="n"/>
      <c r="H2493" s="52" t="n"/>
      <c r="I2493" s="53" t="n"/>
      <c r="J2493" s="54">
        <f>IF(D2493="","",IFERROR(INDEX(CatTipo,MATCH(D2493,CatNome,0)),"?"))</f>
        <v/>
      </c>
      <c r="K2493" s="54">
        <f>IF(D2493="","",IFERROR(INDEX(CatGrupo,MATCH(D2493,CatNome,0)),"?"))</f>
        <v/>
      </c>
      <c r="L2493" s="55">
        <f>IF(J2493="Entrada",N(I2493),IF(J2493="Saída",-N(I2493),0))</f>
        <v/>
      </c>
      <c r="M2493" s="54">
        <f>IF(B2493="",0,IF(H2493="Previsto",IF(Visao="Realizado + previsto",1,0),1))</f>
        <v/>
      </c>
      <c r="N2493" s="54">
        <f>IF(OR(B2493="",H2493&lt;&gt;"Previsto"),"",IF(B2493&lt;TODAY(),"Atrasado",IF(B2493&lt;=TODAY()+7,"Vence em 7 dias","A vencer")))</f>
        <v/>
      </c>
    </row>
    <row r="2494">
      <c r="B2494" s="51" t="n"/>
      <c r="C2494" s="52" t="n"/>
      <c r="D2494" s="52" t="n"/>
      <c r="E2494" s="52" t="n"/>
      <c r="F2494" s="52" t="n"/>
      <c r="G2494" s="52" t="n"/>
      <c r="H2494" s="52" t="n"/>
      <c r="I2494" s="53" t="n"/>
      <c r="J2494" s="54">
        <f>IF(D2494="","",IFERROR(INDEX(CatTipo,MATCH(D2494,CatNome,0)),"?"))</f>
        <v/>
      </c>
      <c r="K2494" s="54">
        <f>IF(D2494="","",IFERROR(INDEX(CatGrupo,MATCH(D2494,CatNome,0)),"?"))</f>
        <v/>
      </c>
      <c r="L2494" s="55">
        <f>IF(J2494="Entrada",N(I2494),IF(J2494="Saída",-N(I2494),0))</f>
        <v/>
      </c>
      <c r="M2494" s="54">
        <f>IF(B2494="",0,IF(H2494="Previsto",IF(Visao="Realizado + previsto",1,0),1))</f>
        <v/>
      </c>
      <c r="N2494" s="54">
        <f>IF(OR(B2494="",H2494&lt;&gt;"Previsto"),"",IF(B2494&lt;TODAY(),"Atrasado",IF(B2494&lt;=TODAY()+7,"Vence em 7 dias","A vencer")))</f>
        <v/>
      </c>
    </row>
    <row r="2495">
      <c r="B2495" s="51" t="n"/>
      <c r="C2495" s="52" t="n"/>
      <c r="D2495" s="52" t="n"/>
      <c r="E2495" s="52" t="n"/>
      <c r="F2495" s="52" t="n"/>
      <c r="G2495" s="52" t="n"/>
      <c r="H2495" s="52" t="n"/>
      <c r="I2495" s="53" t="n"/>
      <c r="J2495" s="54">
        <f>IF(D2495="","",IFERROR(INDEX(CatTipo,MATCH(D2495,CatNome,0)),"?"))</f>
        <v/>
      </c>
      <c r="K2495" s="54">
        <f>IF(D2495="","",IFERROR(INDEX(CatGrupo,MATCH(D2495,CatNome,0)),"?"))</f>
        <v/>
      </c>
      <c r="L2495" s="55">
        <f>IF(J2495="Entrada",N(I2495),IF(J2495="Saída",-N(I2495),0))</f>
        <v/>
      </c>
      <c r="M2495" s="54">
        <f>IF(B2495="",0,IF(H2495="Previsto",IF(Visao="Realizado + previsto",1,0),1))</f>
        <v/>
      </c>
      <c r="N2495" s="54">
        <f>IF(OR(B2495="",H2495&lt;&gt;"Previsto"),"",IF(B2495&lt;TODAY(),"Atrasado",IF(B2495&lt;=TODAY()+7,"Vence em 7 dias","A vencer")))</f>
        <v/>
      </c>
    </row>
    <row r="2496">
      <c r="B2496" s="51" t="n"/>
      <c r="C2496" s="52" t="n"/>
      <c r="D2496" s="52" t="n"/>
      <c r="E2496" s="52" t="n"/>
      <c r="F2496" s="52" t="n"/>
      <c r="G2496" s="52" t="n"/>
      <c r="H2496" s="52" t="n"/>
      <c r="I2496" s="53" t="n"/>
      <c r="J2496" s="54">
        <f>IF(D2496="","",IFERROR(INDEX(CatTipo,MATCH(D2496,CatNome,0)),"?"))</f>
        <v/>
      </c>
      <c r="K2496" s="54">
        <f>IF(D2496="","",IFERROR(INDEX(CatGrupo,MATCH(D2496,CatNome,0)),"?"))</f>
        <v/>
      </c>
      <c r="L2496" s="55">
        <f>IF(J2496="Entrada",N(I2496),IF(J2496="Saída",-N(I2496),0))</f>
        <v/>
      </c>
      <c r="M2496" s="54">
        <f>IF(B2496="",0,IF(H2496="Previsto",IF(Visao="Realizado + previsto",1,0),1))</f>
        <v/>
      </c>
      <c r="N2496" s="54">
        <f>IF(OR(B2496="",H2496&lt;&gt;"Previsto"),"",IF(B2496&lt;TODAY(),"Atrasado",IF(B2496&lt;=TODAY()+7,"Vence em 7 dias","A vencer")))</f>
        <v/>
      </c>
    </row>
    <row r="2497">
      <c r="B2497" s="51" t="n"/>
      <c r="C2497" s="52" t="n"/>
      <c r="D2497" s="52" t="n"/>
      <c r="E2497" s="52" t="n"/>
      <c r="F2497" s="52" t="n"/>
      <c r="G2497" s="52" t="n"/>
      <c r="H2497" s="52" t="n"/>
      <c r="I2497" s="53" t="n"/>
      <c r="J2497" s="54">
        <f>IF(D2497="","",IFERROR(INDEX(CatTipo,MATCH(D2497,CatNome,0)),"?"))</f>
        <v/>
      </c>
      <c r="K2497" s="54">
        <f>IF(D2497="","",IFERROR(INDEX(CatGrupo,MATCH(D2497,CatNome,0)),"?"))</f>
        <v/>
      </c>
      <c r="L2497" s="55">
        <f>IF(J2497="Entrada",N(I2497),IF(J2497="Saída",-N(I2497),0))</f>
        <v/>
      </c>
      <c r="M2497" s="54">
        <f>IF(B2497="",0,IF(H2497="Previsto",IF(Visao="Realizado + previsto",1,0),1))</f>
        <v/>
      </c>
      <c r="N2497" s="54">
        <f>IF(OR(B2497="",H2497&lt;&gt;"Previsto"),"",IF(B2497&lt;TODAY(),"Atrasado",IF(B2497&lt;=TODAY()+7,"Vence em 7 dias","A vencer")))</f>
        <v/>
      </c>
    </row>
    <row r="2498">
      <c r="B2498" s="51" t="n"/>
      <c r="C2498" s="52" t="n"/>
      <c r="D2498" s="52" t="n"/>
      <c r="E2498" s="52" t="n"/>
      <c r="F2498" s="52" t="n"/>
      <c r="G2498" s="52" t="n"/>
      <c r="H2498" s="52" t="n"/>
      <c r="I2498" s="53" t="n"/>
      <c r="J2498" s="54">
        <f>IF(D2498="","",IFERROR(INDEX(CatTipo,MATCH(D2498,CatNome,0)),"?"))</f>
        <v/>
      </c>
      <c r="K2498" s="54">
        <f>IF(D2498="","",IFERROR(INDEX(CatGrupo,MATCH(D2498,CatNome,0)),"?"))</f>
        <v/>
      </c>
      <c r="L2498" s="55">
        <f>IF(J2498="Entrada",N(I2498),IF(J2498="Saída",-N(I2498),0))</f>
        <v/>
      </c>
      <c r="M2498" s="54">
        <f>IF(B2498="",0,IF(H2498="Previsto",IF(Visao="Realizado + previsto",1,0),1))</f>
        <v/>
      </c>
      <c r="N2498" s="54">
        <f>IF(OR(B2498="",H2498&lt;&gt;"Previsto"),"",IF(B2498&lt;TODAY(),"Atrasado",IF(B2498&lt;=TODAY()+7,"Vence em 7 dias","A vencer")))</f>
        <v/>
      </c>
    </row>
    <row r="2499">
      <c r="B2499" s="51" t="n"/>
      <c r="C2499" s="52" t="n"/>
      <c r="D2499" s="52" t="n"/>
      <c r="E2499" s="52" t="n"/>
      <c r="F2499" s="52" t="n"/>
      <c r="G2499" s="52" t="n"/>
      <c r="H2499" s="52" t="n"/>
      <c r="I2499" s="53" t="n"/>
      <c r="J2499" s="54">
        <f>IF(D2499="","",IFERROR(INDEX(CatTipo,MATCH(D2499,CatNome,0)),"?"))</f>
        <v/>
      </c>
      <c r="K2499" s="54">
        <f>IF(D2499="","",IFERROR(INDEX(CatGrupo,MATCH(D2499,CatNome,0)),"?"))</f>
        <v/>
      </c>
      <c r="L2499" s="55">
        <f>IF(J2499="Entrada",N(I2499),IF(J2499="Saída",-N(I2499),0))</f>
        <v/>
      </c>
      <c r="M2499" s="54">
        <f>IF(B2499="",0,IF(H2499="Previsto",IF(Visao="Realizado + previsto",1,0),1))</f>
        <v/>
      </c>
      <c r="N2499" s="54">
        <f>IF(OR(B2499="",H2499&lt;&gt;"Previsto"),"",IF(B2499&lt;TODAY(),"Atrasado",IF(B2499&lt;=TODAY()+7,"Vence em 7 dias","A vencer")))</f>
        <v/>
      </c>
    </row>
    <row r="2500">
      <c r="B2500" s="51" t="n"/>
      <c r="C2500" s="52" t="n"/>
      <c r="D2500" s="52" t="n"/>
      <c r="E2500" s="52" t="n"/>
      <c r="F2500" s="52" t="n"/>
      <c r="G2500" s="52" t="n"/>
      <c r="H2500" s="52" t="n"/>
      <c r="I2500" s="53" t="n"/>
      <c r="J2500" s="54">
        <f>IF(D2500="","",IFERROR(INDEX(CatTipo,MATCH(D2500,CatNome,0)),"?"))</f>
        <v/>
      </c>
      <c r="K2500" s="54">
        <f>IF(D2500="","",IFERROR(INDEX(CatGrupo,MATCH(D2500,CatNome,0)),"?"))</f>
        <v/>
      </c>
      <c r="L2500" s="55">
        <f>IF(J2500="Entrada",N(I2500),IF(J2500="Saída",-N(I2500),0))</f>
        <v/>
      </c>
      <c r="M2500" s="54">
        <f>IF(B2500="",0,IF(H2500="Previsto",IF(Visao="Realizado + previsto",1,0),1))</f>
        <v/>
      </c>
      <c r="N2500" s="54">
        <f>IF(OR(B2500="",H2500&lt;&gt;"Previsto"),"",IF(B2500&lt;TODAY(),"Atrasado",IF(B2500&lt;=TODAY()+7,"Vence em 7 dias","A vencer")))</f>
        <v/>
      </c>
    </row>
    <row r="2501">
      <c r="B2501" s="51" t="n"/>
      <c r="C2501" s="52" t="n"/>
      <c r="D2501" s="52" t="n"/>
      <c r="E2501" s="52" t="n"/>
      <c r="F2501" s="52" t="n"/>
      <c r="G2501" s="52" t="n"/>
      <c r="H2501" s="52" t="n"/>
      <c r="I2501" s="53" t="n"/>
      <c r="J2501" s="54">
        <f>IF(D2501="","",IFERROR(INDEX(CatTipo,MATCH(D2501,CatNome,0)),"?"))</f>
        <v/>
      </c>
      <c r="K2501" s="54">
        <f>IF(D2501="","",IFERROR(INDEX(CatGrupo,MATCH(D2501,CatNome,0)),"?"))</f>
        <v/>
      </c>
      <c r="L2501" s="55">
        <f>IF(J2501="Entrada",N(I2501),IF(J2501="Saída",-N(I2501),0))</f>
        <v/>
      </c>
      <c r="M2501" s="54">
        <f>IF(B2501="",0,IF(H2501="Previsto",IF(Visao="Realizado + previsto",1,0),1))</f>
        <v/>
      </c>
      <c r="N2501" s="54">
        <f>IF(OR(B2501="",H2501&lt;&gt;"Previsto"),"",IF(B2501&lt;TODAY(),"Atrasado",IF(B2501&lt;=TODAY()+7,"Vence em 7 dias","A vencer")))</f>
        <v/>
      </c>
    </row>
    <row r="2502">
      <c r="B2502" s="51" t="n"/>
      <c r="C2502" s="52" t="n"/>
      <c r="D2502" s="52" t="n"/>
      <c r="E2502" s="52" t="n"/>
      <c r="F2502" s="52" t="n"/>
      <c r="G2502" s="52" t="n"/>
      <c r="H2502" s="52" t="n"/>
      <c r="I2502" s="53" t="n"/>
      <c r="J2502" s="54">
        <f>IF(D2502="","",IFERROR(INDEX(CatTipo,MATCH(D2502,CatNome,0)),"?"))</f>
        <v/>
      </c>
      <c r="K2502" s="54">
        <f>IF(D2502="","",IFERROR(INDEX(CatGrupo,MATCH(D2502,CatNome,0)),"?"))</f>
        <v/>
      </c>
      <c r="L2502" s="55">
        <f>IF(J2502="Entrada",N(I2502),IF(J2502="Saída",-N(I2502),0))</f>
        <v/>
      </c>
      <c r="M2502" s="54">
        <f>IF(B2502="",0,IF(H2502="Previsto",IF(Visao="Realizado + previsto",1,0),1))</f>
        <v/>
      </c>
      <c r="N2502" s="54">
        <f>IF(OR(B2502="",H2502&lt;&gt;"Previsto"),"",IF(B2502&lt;TODAY(),"Atrasado",IF(B2502&lt;=TODAY()+7,"Vence em 7 dias","A vencer")))</f>
        <v/>
      </c>
    </row>
    <row r="2503">
      <c r="B2503" s="51" t="n"/>
      <c r="C2503" s="52" t="n"/>
      <c r="D2503" s="52" t="n"/>
      <c r="E2503" s="52" t="n"/>
      <c r="F2503" s="52" t="n"/>
      <c r="G2503" s="52" t="n"/>
      <c r="H2503" s="52" t="n"/>
      <c r="I2503" s="53" t="n"/>
      <c r="J2503" s="54">
        <f>IF(D2503="","",IFERROR(INDEX(CatTipo,MATCH(D2503,CatNome,0)),"?"))</f>
        <v/>
      </c>
      <c r="K2503" s="54">
        <f>IF(D2503="","",IFERROR(INDEX(CatGrupo,MATCH(D2503,CatNome,0)),"?"))</f>
        <v/>
      </c>
      <c r="L2503" s="55">
        <f>IF(J2503="Entrada",N(I2503),IF(J2503="Saída",-N(I2503),0))</f>
        <v/>
      </c>
      <c r="M2503" s="54">
        <f>IF(B2503="",0,IF(H2503="Previsto",IF(Visao="Realizado + previsto",1,0),1))</f>
        <v/>
      </c>
      <c r="N2503" s="54">
        <f>IF(OR(B2503="",H2503&lt;&gt;"Previsto"),"",IF(B2503&lt;TODAY(),"Atrasado",IF(B2503&lt;=TODAY()+7,"Vence em 7 dias","A vencer")))</f>
        <v/>
      </c>
    </row>
    <row r="2504">
      <c r="B2504" s="51" t="n"/>
      <c r="C2504" s="52" t="n"/>
      <c r="D2504" s="52" t="n"/>
      <c r="E2504" s="52" t="n"/>
      <c r="F2504" s="52" t="n"/>
      <c r="G2504" s="52" t="n"/>
      <c r="H2504" s="52" t="n"/>
      <c r="I2504" s="53" t="n"/>
      <c r="J2504" s="54">
        <f>IF(D2504="","",IFERROR(INDEX(CatTipo,MATCH(D2504,CatNome,0)),"?"))</f>
        <v/>
      </c>
      <c r="K2504" s="54">
        <f>IF(D2504="","",IFERROR(INDEX(CatGrupo,MATCH(D2504,CatNome,0)),"?"))</f>
        <v/>
      </c>
      <c r="L2504" s="55">
        <f>IF(J2504="Entrada",N(I2504),IF(J2504="Saída",-N(I2504),0))</f>
        <v/>
      </c>
      <c r="M2504" s="54">
        <f>IF(B2504="",0,IF(H2504="Previsto",IF(Visao="Realizado + previsto",1,0),1))</f>
        <v/>
      </c>
      <c r="N2504" s="54">
        <f>IF(OR(B2504="",H2504&lt;&gt;"Previsto"),"",IF(B2504&lt;TODAY(),"Atrasado",IF(B2504&lt;=TODAY()+7,"Vence em 7 dias","A vencer")))</f>
        <v/>
      </c>
    </row>
    <row r="2505">
      <c r="B2505" s="51" t="n"/>
      <c r="C2505" s="52" t="n"/>
      <c r="D2505" s="52" t="n"/>
      <c r="E2505" s="52" t="n"/>
      <c r="F2505" s="52" t="n"/>
      <c r="G2505" s="52" t="n"/>
      <c r="H2505" s="52" t="n"/>
      <c r="I2505" s="53" t="n"/>
      <c r="J2505" s="54">
        <f>IF(D2505="","",IFERROR(INDEX(CatTipo,MATCH(D2505,CatNome,0)),"?"))</f>
        <v/>
      </c>
      <c r="K2505" s="54">
        <f>IF(D2505="","",IFERROR(INDEX(CatGrupo,MATCH(D2505,CatNome,0)),"?"))</f>
        <v/>
      </c>
      <c r="L2505" s="55">
        <f>IF(J2505="Entrada",N(I2505),IF(J2505="Saída",-N(I2505),0))</f>
        <v/>
      </c>
      <c r="M2505" s="54">
        <f>IF(B2505="",0,IF(H2505="Previsto",IF(Visao="Realizado + previsto",1,0),1))</f>
        <v/>
      </c>
      <c r="N2505" s="54">
        <f>IF(OR(B2505="",H2505&lt;&gt;"Previsto"),"",IF(B2505&lt;TODAY(),"Atrasado",IF(B2505&lt;=TODAY()+7,"Vence em 7 dias","A vencer")))</f>
        <v/>
      </c>
    </row>
    <row r="2506">
      <c r="B2506" s="51" t="n"/>
      <c r="C2506" s="52" t="n"/>
      <c r="D2506" s="52" t="n"/>
      <c r="E2506" s="52" t="n"/>
      <c r="F2506" s="52" t="n"/>
      <c r="G2506" s="52" t="n"/>
      <c r="H2506" s="52" t="n"/>
      <c r="I2506" s="53" t="n"/>
      <c r="J2506" s="54">
        <f>IF(D2506="","",IFERROR(INDEX(CatTipo,MATCH(D2506,CatNome,0)),"?"))</f>
        <v/>
      </c>
      <c r="K2506" s="54">
        <f>IF(D2506="","",IFERROR(INDEX(CatGrupo,MATCH(D2506,CatNome,0)),"?"))</f>
        <v/>
      </c>
      <c r="L2506" s="55">
        <f>IF(J2506="Entrada",N(I2506),IF(J2506="Saída",-N(I2506),0))</f>
        <v/>
      </c>
      <c r="M2506" s="54">
        <f>IF(B2506="",0,IF(H2506="Previsto",IF(Visao="Realizado + previsto",1,0),1))</f>
        <v/>
      </c>
      <c r="N2506" s="54">
        <f>IF(OR(B2506="",H2506&lt;&gt;"Previsto"),"",IF(B2506&lt;TODAY(),"Atrasado",IF(B2506&lt;=TODAY()+7,"Vence em 7 dias","A vencer")))</f>
        <v/>
      </c>
    </row>
    <row r="2507">
      <c r="B2507" s="51" t="n"/>
      <c r="C2507" s="52" t="n"/>
      <c r="D2507" s="52" t="n"/>
      <c r="E2507" s="52" t="n"/>
      <c r="F2507" s="52" t="n"/>
      <c r="G2507" s="52" t="n"/>
      <c r="H2507" s="52" t="n"/>
      <c r="I2507" s="53" t="n"/>
      <c r="J2507" s="54">
        <f>IF(D2507="","",IFERROR(INDEX(CatTipo,MATCH(D2507,CatNome,0)),"?"))</f>
        <v/>
      </c>
      <c r="K2507" s="54">
        <f>IF(D2507="","",IFERROR(INDEX(CatGrupo,MATCH(D2507,CatNome,0)),"?"))</f>
        <v/>
      </c>
      <c r="L2507" s="55">
        <f>IF(J2507="Entrada",N(I2507),IF(J2507="Saída",-N(I2507),0))</f>
        <v/>
      </c>
      <c r="M2507" s="54">
        <f>IF(B2507="",0,IF(H2507="Previsto",IF(Visao="Realizado + previsto",1,0),1))</f>
        <v/>
      </c>
      <c r="N2507" s="54">
        <f>IF(OR(B2507="",H2507&lt;&gt;"Previsto"),"",IF(B2507&lt;TODAY(),"Atrasado",IF(B2507&lt;=TODAY()+7,"Vence em 7 dias","A vencer")))</f>
        <v/>
      </c>
    </row>
    <row r="2508">
      <c r="B2508" s="51" t="n"/>
      <c r="C2508" s="52" t="n"/>
      <c r="D2508" s="52" t="n"/>
      <c r="E2508" s="52" t="n"/>
      <c r="F2508" s="52" t="n"/>
      <c r="G2508" s="52" t="n"/>
      <c r="H2508" s="52" t="n"/>
      <c r="I2508" s="53" t="n"/>
      <c r="J2508" s="54">
        <f>IF(D2508="","",IFERROR(INDEX(CatTipo,MATCH(D2508,CatNome,0)),"?"))</f>
        <v/>
      </c>
      <c r="K2508" s="54">
        <f>IF(D2508="","",IFERROR(INDEX(CatGrupo,MATCH(D2508,CatNome,0)),"?"))</f>
        <v/>
      </c>
      <c r="L2508" s="55">
        <f>IF(J2508="Entrada",N(I2508),IF(J2508="Saída",-N(I2508),0))</f>
        <v/>
      </c>
      <c r="M2508" s="54">
        <f>IF(B2508="",0,IF(H2508="Previsto",IF(Visao="Realizado + previsto",1,0),1))</f>
        <v/>
      </c>
      <c r="N2508" s="54">
        <f>IF(OR(B2508="",H2508&lt;&gt;"Previsto"),"",IF(B2508&lt;TODAY(),"Atrasado",IF(B2508&lt;=TODAY()+7,"Vence em 7 dias","A vencer")))</f>
        <v/>
      </c>
    </row>
    <row r="2509">
      <c r="B2509" s="51" t="n"/>
      <c r="C2509" s="52" t="n"/>
      <c r="D2509" s="52" t="n"/>
      <c r="E2509" s="52" t="n"/>
      <c r="F2509" s="52" t="n"/>
      <c r="G2509" s="52" t="n"/>
      <c r="H2509" s="52" t="n"/>
      <c r="I2509" s="53" t="n"/>
      <c r="J2509" s="54">
        <f>IF(D2509="","",IFERROR(INDEX(CatTipo,MATCH(D2509,CatNome,0)),"?"))</f>
        <v/>
      </c>
      <c r="K2509" s="54">
        <f>IF(D2509="","",IFERROR(INDEX(CatGrupo,MATCH(D2509,CatNome,0)),"?"))</f>
        <v/>
      </c>
      <c r="L2509" s="55">
        <f>IF(J2509="Entrada",N(I2509),IF(J2509="Saída",-N(I2509),0))</f>
        <v/>
      </c>
      <c r="M2509" s="54">
        <f>IF(B2509="",0,IF(H2509="Previsto",IF(Visao="Realizado + previsto",1,0),1))</f>
        <v/>
      </c>
      <c r="N2509" s="54">
        <f>IF(OR(B2509="",H2509&lt;&gt;"Previsto"),"",IF(B2509&lt;TODAY(),"Atrasado",IF(B2509&lt;=TODAY()+7,"Vence em 7 dias","A vencer")))</f>
        <v/>
      </c>
    </row>
    <row r="2510">
      <c r="B2510" s="51" t="n"/>
      <c r="C2510" s="52" t="n"/>
      <c r="D2510" s="52" t="n"/>
      <c r="E2510" s="52" t="n"/>
      <c r="F2510" s="52" t="n"/>
      <c r="G2510" s="52" t="n"/>
      <c r="H2510" s="52" t="n"/>
      <c r="I2510" s="53" t="n"/>
      <c r="J2510" s="54">
        <f>IF(D2510="","",IFERROR(INDEX(CatTipo,MATCH(D2510,CatNome,0)),"?"))</f>
        <v/>
      </c>
      <c r="K2510" s="54">
        <f>IF(D2510="","",IFERROR(INDEX(CatGrupo,MATCH(D2510,CatNome,0)),"?"))</f>
        <v/>
      </c>
      <c r="L2510" s="55">
        <f>IF(J2510="Entrada",N(I2510),IF(J2510="Saída",-N(I2510),0))</f>
        <v/>
      </c>
      <c r="M2510" s="54">
        <f>IF(B2510="",0,IF(H2510="Previsto",IF(Visao="Realizado + previsto",1,0),1))</f>
        <v/>
      </c>
      <c r="N2510" s="54">
        <f>IF(OR(B2510="",H2510&lt;&gt;"Previsto"),"",IF(B2510&lt;TODAY(),"Atrasado",IF(B2510&lt;=TODAY()+7,"Vence em 7 dias","A vencer")))</f>
        <v/>
      </c>
    </row>
    <row r="2511">
      <c r="B2511" s="51" t="n"/>
      <c r="C2511" s="52" t="n"/>
      <c r="D2511" s="52" t="n"/>
      <c r="E2511" s="52" t="n"/>
      <c r="F2511" s="52" t="n"/>
      <c r="G2511" s="52" t="n"/>
      <c r="H2511" s="52" t="n"/>
      <c r="I2511" s="53" t="n"/>
      <c r="J2511" s="54">
        <f>IF(D2511="","",IFERROR(INDEX(CatTipo,MATCH(D2511,CatNome,0)),"?"))</f>
        <v/>
      </c>
      <c r="K2511" s="54">
        <f>IF(D2511="","",IFERROR(INDEX(CatGrupo,MATCH(D2511,CatNome,0)),"?"))</f>
        <v/>
      </c>
      <c r="L2511" s="55">
        <f>IF(J2511="Entrada",N(I2511),IF(J2511="Saída",-N(I2511),0))</f>
        <v/>
      </c>
      <c r="M2511" s="54">
        <f>IF(B2511="",0,IF(H2511="Previsto",IF(Visao="Realizado + previsto",1,0),1))</f>
        <v/>
      </c>
      <c r="N2511" s="54">
        <f>IF(OR(B2511="",H2511&lt;&gt;"Previsto"),"",IF(B2511&lt;TODAY(),"Atrasado",IF(B2511&lt;=TODAY()+7,"Vence em 7 dias","A vencer")))</f>
        <v/>
      </c>
    </row>
    <row r="2512">
      <c r="B2512" s="51" t="n"/>
      <c r="C2512" s="52" t="n"/>
      <c r="D2512" s="52" t="n"/>
      <c r="E2512" s="52" t="n"/>
      <c r="F2512" s="52" t="n"/>
      <c r="G2512" s="52" t="n"/>
      <c r="H2512" s="52" t="n"/>
      <c r="I2512" s="53" t="n"/>
      <c r="J2512" s="54">
        <f>IF(D2512="","",IFERROR(INDEX(CatTipo,MATCH(D2512,CatNome,0)),"?"))</f>
        <v/>
      </c>
      <c r="K2512" s="54">
        <f>IF(D2512="","",IFERROR(INDEX(CatGrupo,MATCH(D2512,CatNome,0)),"?"))</f>
        <v/>
      </c>
      <c r="L2512" s="55">
        <f>IF(J2512="Entrada",N(I2512),IF(J2512="Saída",-N(I2512),0))</f>
        <v/>
      </c>
      <c r="M2512" s="54">
        <f>IF(B2512="",0,IF(H2512="Previsto",IF(Visao="Realizado + previsto",1,0),1))</f>
        <v/>
      </c>
      <c r="N2512" s="54">
        <f>IF(OR(B2512="",H2512&lt;&gt;"Previsto"),"",IF(B2512&lt;TODAY(),"Atrasado",IF(B2512&lt;=TODAY()+7,"Vence em 7 dias","A vencer")))</f>
        <v/>
      </c>
    </row>
    <row r="2513">
      <c r="B2513" s="51" t="n"/>
      <c r="C2513" s="52" t="n"/>
      <c r="D2513" s="52" t="n"/>
      <c r="E2513" s="52" t="n"/>
      <c r="F2513" s="52" t="n"/>
      <c r="G2513" s="52" t="n"/>
      <c r="H2513" s="52" t="n"/>
      <c r="I2513" s="53" t="n"/>
      <c r="J2513" s="54">
        <f>IF(D2513="","",IFERROR(INDEX(CatTipo,MATCH(D2513,CatNome,0)),"?"))</f>
        <v/>
      </c>
      <c r="K2513" s="54">
        <f>IF(D2513="","",IFERROR(INDEX(CatGrupo,MATCH(D2513,CatNome,0)),"?"))</f>
        <v/>
      </c>
      <c r="L2513" s="55">
        <f>IF(J2513="Entrada",N(I2513),IF(J2513="Saída",-N(I2513),0))</f>
        <v/>
      </c>
      <c r="M2513" s="54">
        <f>IF(B2513="",0,IF(H2513="Previsto",IF(Visao="Realizado + previsto",1,0),1))</f>
        <v/>
      </c>
      <c r="N2513" s="54">
        <f>IF(OR(B2513="",H2513&lt;&gt;"Previsto"),"",IF(B2513&lt;TODAY(),"Atrasado",IF(B2513&lt;=TODAY()+7,"Vence em 7 dias","A vencer")))</f>
        <v/>
      </c>
    </row>
    <row r="2514">
      <c r="B2514" s="51" t="n"/>
      <c r="C2514" s="52" t="n"/>
      <c r="D2514" s="52" t="n"/>
      <c r="E2514" s="52" t="n"/>
      <c r="F2514" s="52" t="n"/>
      <c r="G2514" s="52" t="n"/>
      <c r="H2514" s="52" t="n"/>
      <c r="I2514" s="53" t="n"/>
      <c r="J2514" s="54">
        <f>IF(D2514="","",IFERROR(INDEX(CatTipo,MATCH(D2514,CatNome,0)),"?"))</f>
        <v/>
      </c>
      <c r="K2514" s="54">
        <f>IF(D2514="","",IFERROR(INDEX(CatGrupo,MATCH(D2514,CatNome,0)),"?"))</f>
        <v/>
      </c>
      <c r="L2514" s="55">
        <f>IF(J2514="Entrada",N(I2514),IF(J2514="Saída",-N(I2514),0))</f>
        <v/>
      </c>
      <c r="M2514" s="54">
        <f>IF(B2514="",0,IF(H2514="Previsto",IF(Visao="Realizado + previsto",1,0),1))</f>
        <v/>
      </c>
      <c r="N2514" s="54">
        <f>IF(OR(B2514="",H2514&lt;&gt;"Previsto"),"",IF(B2514&lt;TODAY(),"Atrasado",IF(B2514&lt;=TODAY()+7,"Vence em 7 dias","A vencer")))</f>
        <v/>
      </c>
    </row>
    <row r="2515">
      <c r="B2515" s="51" t="n"/>
      <c r="C2515" s="52" t="n"/>
      <c r="D2515" s="52" t="n"/>
      <c r="E2515" s="52" t="n"/>
      <c r="F2515" s="52" t="n"/>
      <c r="G2515" s="52" t="n"/>
      <c r="H2515" s="52" t="n"/>
      <c r="I2515" s="53" t="n"/>
      <c r="J2515" s="54">
        <f>IF(D2515="","",IFERROR(INDEX(CatTipo,MATCH(D2515,CatNome,0)),"?"))</f>
        <v/>
      </c>
      <c r="K2515" s="54">
        <f>IF(D2515="","",IFERROR(INDEX(CatGrupo,MATCH(D2515,CatNome,0)),"?"))</f>
        <v/>
      </c>
      <c r="L2515" s="55">
        <f>IF(J2515="Entrada",N(I2515),IF(J2515="Saída",-N(I2515),0))</f>
        <v/>
      </c>
      <c r="M2515" s="54">
        <f>IF(B2515="",0,IF(H2515="Previsto",IF(Visao="Realizado + previsto",1,0),1))</f>
        <v/>
      </c>
      <c r="N2515" s="54">
        <f>IF(OR(B2515="",H2515&lt;&gt;"Previsto"),"",IF(B2515&lt;TODAY(),"Atrasado",IF(B2515&lt;=TODAY()+7,"Vence em 7 dias","A vencer")))</f>
        <v/>
      </c>
    </row>
    <row r="2516">
      <c r="B2516" s="51" t="n"/>
      <c r="C2516" s="52" t="n"/>
      <c r="D2516" s="52" t="n"/>
      <c r="E2516" s="52" t="n"/>
      <c r="F2516" s="52" t="n"/>
      <c r="G2516" s="52" t="n"/>
      <c r="H2516" s="52" t="n"/>
      <c r="I2516" s="53" t="n"/>
      <c r="J2516" s="54">
        <f>IF(D2516="","",IFERROR(INDEX(CatTipo,MATCH(D2516,CatNome,0)),"?"))</f>
        <v/>
      </c>
      <c r="K2516" s="54">
        <f>IF(D2516="","",IFERROR(INDEX(CatGrupo,MATCH(D2516,CatNome,0)),"?"))</f>
        <v/>
      </c>
      <c r="L2516" s="55">
        <f>IF(J2516="Entrada",N(I2516),IF(J2516="Saída",-N(I2516),0))</f>
        <v/>
      </c>
      <c r="M2516" s="54">
        <f>IF(B2516="",0,IF(H2516="Previsto",IF(Visao="Realizado + previsto",1,0),1))</f>
        <v/>
      </c>
      <c r="N2516" s="54">
        <f>IF(OR(B2516="",H2516&lt;&gt;"Previsto"),"",IF(B2516&lt;TODAY(),"Atrasado",IF(B2516&lt;=TODAY()+7,"Vence em 7 dias","A vencer")))</f>
        <v/>
      </c>
    </row>
    <row r="2517">
      <c r="B2517" s="51" t="n"/>
      <c r="C2517" s="52" t="n"/>
      <c r="D2517" s="52" t="n"/>
      <c r="E2517" s="52" t="n"/>
      <c r="F2517" s="52" t="n"/>
      <c r="G2517" s="52" t="n"/>
      <c r="H2517" s="52" t="n"/>
      <c r="I2517" s="53" t="n"/>
      <c r="J2517" s="54">
        <f>IF(D2517="","",IFERROR(INDEX(CatTipo,MATCH(D2517,CatNome,0)),"?"))</f>
        <v/>
      </c>
      <c r="K2517" s="54">
        <f>IF(D2517="","",IFERROR(INDEX(CatGrupo,MATCH(D2517,CatNome,0)),"?"))</f>
        <v/>
      </c>
      <c r="L2517" s="55">
        <f>IF(J2517="Entrada",N(I2517),IF(J2517="Saída",-N(I2517),0))</f>
        <v/>
      </c>
      <c r="M2517" s="54">
        <f>IF(B2517="",0,IF(H2517="Previsto",IF(Visao="Realizado + previsto",1,0),1))</f>
        <v/>
      </c>
      <c r="N2517" s="54">
        <f>IF(OR(B2517="",H2517&lt;&gt;"Previsto"),"",IF(B2517&lt;TODAY(),"Atrasado",IF(B2517&lt;=TODAY()+7,"Vence em 7 dias","A vencer")))</f>
        <v/>
      </c>
    </row>
    <row r="2518">
      <c r="B2518" s="51" t="n"/>
      <c r="C2518" s="52" t="n"/>
      <c r="D2518" s="52" t="n"/>
      <c r="E2518" s="52" t="n"/>
      <c r="F2518" s="52" t="n"/>
      <c r="G2518" s="52" t="n"/>
      <c r="H2518" s="52" t="n"/>
      <c r="I2518" s="53" t="n"/>
      <c r="J2518" s="54">
        <f>IF(D2518="","",IFERROR(INDEX(CatTipo,MATCH(D2518,CatNome,0)),"?"))</f>
        <v/>
      </c>
      <c r="K2518" s="54">
        <f>IF(D2518="","",IFERROR(INDEX(CatGrupo,MATCH(D2518,CatNome,0)),"?"))</f>
        <v/>
      </c>
      <c r="L2518" s="55">
        <f>IF(J2518="Entrada",N(I2518),IF(J2518="Saída",-N(I2518),0))</f>
        <v/>
      </c>
      <c r="M2518" s="54">
        <f>IF(B2518="",0,IF(H2518="Previsto",IF(Visao="Realizado + previsto",1,0),1))</f>
        <v/>
      </c>
      <c r="N2518" s="54">
        <f>IF(OR(B2518="",H2518&lt;&gt;"Previsto"),"",IF(B2518&lt;TODAY(),"Atrasado",IF(B2518&lt;=TODAY()+7,"Vence em 7 dias","A vencer")))</f>
        <v/>
      </c>
    </row>
    <row r="2519">
      <c r="B2519" s="51" t="n"/>
      <c r="C2519" s="52" t="n"/>
      <c r="D2519" s="52" t="n"/>
      <c r="E2519" s="52" t="n"/>
      <c r="F2519" s="52" t="n"/>
      <c r="G2519" s="52" t="n"/>
      <c r="H2519" s="52" t="n"/>
      <c r="I2519" s="53" t="n"/>
      <c r="J2519" s="54">
        <f>IF(D2519="","",IFERROR(INDEX(CatTipo,MATCH(D2519,CatNome,0)),"?"))</f>
        <v/>
      </c>
      <c r="K2519" s="54">
        <f>IF(D2519="","",IFERROR(INDEX(CatGrupo,MATCH(D2519,CatNome,0)),"?"))</f>
        <v/>
      </c>
      <c r="L2519" s="55">
        <f>IF(J2519="Entrada",N(I2519),IF(J2519="Saída",-N(I2519),0))</f>
        <v/>
      </c>
      <c r="M2519" s="54">
        <f>IF(B2519="",0,IF(H2519="Previsto",IF(Visao="Realizado + previsto",1,0),1))</f>
        <v/>
      </c>
      <c r="N2519" s="54">
        <f>IF(OR(B2519="",H2519&lt;&gt;"Previsto"),"",IF(B2519&lt;TODAY(),"Atrasado",IF(B2519&lt;=TODAY()+7,"Vence em 7 dias","A vencer")))</f>
        <v/>
      </c>
    </row>
    <row r="2520">
      <c r="B2520" s="51" t="n"/>
      <c r="C2520" s="52" t="n"/>
      <c r="D2520" s="52" t="n"/>
      <c r="E2520" s="52" t="n"/>
      <c r="F2520" s="52" t="n"/>
      <c r="G2520" s="52" t="n"/>
      <c r="H2520" s="52" t="n"/>
      <c r="I2520" s="53" t="n"/>
      <c r="J2520" s="54">
        <f>IF(D2520="","",IFERROR(INDEX(CatTipo,MATCH(D2520,CatNome,0)),"?"))</f>
        <v/>
      </c>
      <c r="K2520" s="54">
        <f>IF(D2520="","",IFERROR(INDEX(CatGrupo,MATCH(D2520,CatNome,0)),"?"))</f>
        <v/>
      </c>
      <c r="L2520" s="55">
        <f>IF(J2520="Entrada",N(I2520),IF(J2520="Saída",-N(I2520),0))</f>
        <v/>
      </c>
      <c r="M2520" s="54">
        <f>IF(B2520="",0,IF(H2520="Previsto",IF(Visao="Realizado + previsto",1,0),1))</f>
        <v/>
      </c>
      <c r="N2520" s="54">
        <f>IF(OR(B2520="",H2520&lt;&gt;"Previsto"),"",IF(B2520&lt;TODAY(),"Atrasado",IF(B2520&lt;=TODAY()+7,"Vence em 7 dias","A vencer")))</f>
        <v/>
      </c>
    </row>
    <row r="2521">
      <c r="B2521" s="51" t="n"/>
      <c r="C2521" s="52" t="n"/>
      <c r="D2521" s="52" t="n"/>
      <c r="E2521" s="52" t="n"/>
      <c r="F2521" s="52" t="n"/>
      <c r="G2521" s="52" t="n"/>
      <c r="H2521" s="52" t="n"/>
      <c r="I2521" s="53" t="n"/>
      <c r="J2521" s="54">
        <f>IF(D2521="","",IFERROR(INDEX(CatTipo,MATCH(D2521,CatNome,0)),"?"))</f>
        <v/>
      </c>
      <c r="K2521" s="54">
        <f>IF(D2521="","",IFERROR(INDEX(CatGrupo,MATCH(D2521,CatNome,0)),"?"))</f>
        <v/>
      </c>
      <c r="L2521" s="55">
        <f>IF(J2521="Entrada",N(I2521),IF(J2521="Saída",-N(I2521),0))</f>
        <v/>
      </c>
      <c r="M2521" s="54">
        <f>IF(B2521="",0,IF(H2521="Previsto",IF(Visao="Realizado + previsto",1,0),1))</f>
        <v/>
      </c>
      <c r="N2521" s="54">
        <f>IF(OR(B2521="",H2521&lt;&gt;"Previsto"),"",IF(B2521&lt;TODAY(),"Atrasado",IF(B2521&lt;=TODAY()+7,"Vence em 7 dias","A vencer")))</f>
        <v/>
      </c>
    </row>
    <row r="2522">
      <c r="B2522" s="51" t="n"/>
      <c r="C2522" s="52" t="n"/>
      <c r="D2522" s="52" t="n"/>
      <c r="E2522" s="52" t="n"/>
      <c r="F2522" s="52" t="n"/>
      <c r="G2522" s="52" t="n"/>
      <c r="H2522" s="52" t="n"/>
      <c r="I2522" s="53" t="n"/>
      <c r="J2522" s="54">
        <f>IF(D2522="","",IFERROR(INDEX(CatTipo,MATCH(D2522,CatNome,0)),"?"))</f>
        <v/>
      </c>
      <c r="K2522" s="54">
        <f>IF(D2522="","",IFERROR(INDEX(CatGrupo,MATCH(D2522,CatNome,0)),"?"))</f>
        <v/>
      </c>
      <c r="L2522" s="55">
        <f>IF(J2522="Entrada",N(I2522),IF(J2522="Saída",-N(I2522),0))</f>
        <v/>
      </c>
      <c r="M2522" s="54">
        <f>IF(B2522="",0,IF(H2522="Previsto",IF(Visao="Realizado + previsto",1,0),1))</f>
        <v/>
      </c>
      <c r="N2522" s="54">
        <f>IF(OR(B2522="",H2522&lt;&gt;"Previsto"),"",IF(B2522&lt;TODAY(),"Atrasado",IF(B2522&lt;=TODAY()+7,"Vence em 7 dias","A vencer")))</f>
        <v/>
      </c>
    </row>
    <row r="2523">
      <c r="B2523" s="51" t="n"/>
      <c r="C2523" s="52" t="n"/>
      <c r="D2523" s="52" t="n"/>
      <c r="E2523" s="52" t="n"/>
      <c r="F2523" s="52" t="n"/>
      <c r="G2523" s="52" t="n"/>
      <c r="H2523" s="52" t="n"/>
      <c r="I2523" s="53" t="n"/>
      <c r="J2523" s="54">
        <f>IF(D2523="","",IFERROR(INDEX(CatTipo,MATCH(D2523,CatNome,0)),"?"))</f>
        <v/>
      </c>
      <c r="K2523" s="54">
        <f>IF(D2523="","",IFERROR(INDEX(CatGrupo,MATCH(D2523,CatNome,0)),"?"))</f>
        <v/>
      </c>
      <c r="L2523" s="55">
        <f>IF(J2523="Entrada",N(I2523),IF(J2523="Saída",-N(I2523),0))</f>
        <v/>
      </c>
      <c r="M2523" s="54">
        <f>IF(B2523="",0,IF(H2523="Previsto",IF(Visao="Realizado + previsto",1,0),1))</f>
        <v/>
      </c>
      <c r="N2523" s="54">
        <f>IF(OR(B2523="",H2523&lt;&gt;"Previsto"),"",IF(B2523&lt;TODAY(),"Atrasado",IF(B2523&lt;=TODAY()+7,"Vence em 7 dias","A vencer")))</f>
        <v/>
      </c>
    </row>
    <row r="2524">
      <c r="B2524" s="51" t="n"/>
      <c r="C2524" s="52" t="n"/>
      <c r="D2524" s="52" t="n"/>
      <c r="E2524" s="52" t="n"/>
      <c r="F2524" s="52" t="n"/>
      <c r="G2524" s="52" t="n"/>
      <c r="H2524" s="52" t="n"/>
      <c r="I2524" s="53" t="n"/>
      <c r="J2524" s="54">
        <f>IF(D2524="","",IFERROR(INDEX(CatTipo,MATCH(D2524,CatNome,0)),"?"))</f>
        <v/>
      </c>
      <c r="K2524" s="54">
        <f>IF(D2524="","",IFERROR(INDEX(CatGrupo,MATCH(D2524,CatNome,0)),"?"))</f>
        <v/>
      </c>
      <c r="L2524" s="55">
        <f>IF(J2524="Entrada",N(I2524),IF(J2524="Saída",-N(I2524),0))</f>
        <v/>
      </c>
      <c r="M2524" s="54">
        <f>IF(B2524="",0,IF(H2524="Previsto",IF(Visao="Realizado + previsto",1,0),1))</f>
        <v/>
      </c>
      <c r="N2524" s="54">
        <f>IF(OR(B2524="",H2524&lt;&gt;"Previsto"),"",IF(B2524&lt;TODAY(),"Atrasado",IF(B2524&lt;=TODAY()+7,"Vence em 7 dias","A vencer")))</f>
        <v/>
      </c>
    </row>
    <row r="2525">
      <c r="B2525" s="51" t="n"/>
      <c r="C2525" s="52" t="n"/>
      <c r="D2525" s="52" t="n"/>
      <c r="E2525" s="52" t="n"/>
      <c r="F2525" s="52" t="n"/>
      <c r="G2525" s="52" t="n"/>
      <c r="H2525" s="52" t="n"/>
      <c r="I2525" s="53" t="n"/>
      <c r="J2525" s="54">
        <f>IF(D2525="","",IFERROR(INDEX(CatTipo,MATCH(D2525,CatNome,0)),"?"))</f>
        <v/>
      </c>
      <c r="K2525" s="54">
        <f>IF(D2525="","",IFERROR(INDEX(CatGrupo,MATCH(D2525,CatNome,0)),"?"))</f>
        <v/>
      </c>
      <c r="L2525" s="55">
        <f>IF(J2525="Entrada",N(I2525),IF(J2525="Saída",-N(I2525),0))</f>
        <v/>
      </c>
      <c r="M2525" s="54">
        <f>IF(B2525="",0,IF(H2525="Previsto",IF(Visao="Realizado + previsto",1,0),1))</f>
        <v/>
      </c>
      <c r="N2525" s="54">
        <f>IF(OR(B2525="",H2525&lt;&gt;"Previsto"),"",IF(B2525&lt;TODAY(),"Atrasado",IF(B2525&lt;=TODAY()+7,"Vence em 7 dias","A vencer")))</f>
        <v/>
      </c>
    </row>
    <row r="2526">
      <c r="B2526" s="51" t="n"/>
      <c r="C2526" s="52" t="n"/>
      <c r="D2526" s="52" t="n"/>
      <c r="E2526" s="52" t="n"/>
      <c r="F2526" s="52" t="n"/>
      <c r="G2526" s="52" t="n"/>
      <c r="H2526" s="52" t="n"/>
      <c r="I2526" s="53" t="n"/>
      <c r="J2526" s="54">
        <f>IF(D2526="","",IFERROR(INDEX(CatTipo,MATCH(D2526,CatNome,0)),"?"))</f>
        <v/>
      </c>
      <c r="K2526" s="54">
        <f>IF(D2526="","",IFERROR(INDEX(CatGrupo,MATCH(D2526,CatNome,0)),"?"))</f>
        <v/>
      </c>
      <c r="L2526" s="55">
        <f>IF(J2526="Entrada",N(I2526),IF(J2526="Saída",-N(I2526),0))</f>
        <v/>
      </c>
      <c r="M2526" s="54">
        <f>IF(B2526="",0,IF(H2526="Previsto",IF(Visao="Realizado + previsto",1,0),1))</f>
        <v/>
      </c>
      <c r="N2526" s="54">
        <f>IF(OR(B2526="",H2526&lt;&gt;"Previsto"),"",IF(B2526&lt;TODAY(),"Atrasado",IF(B2526&lt;=TODAY()+7,"Vence em 7 dias","A vencer")))</f>
        <v/>
      </c>
    </row>
    <row r="2527">
      <c r="B2527" s="51" t="n"/>
      <c r="C2527" s="52" t="n"/>
      <c r="D2527" s="52" t="n"/>
      <c r="E2527" s="52" t="n"/>
      <c r="F2527" s="52" t="n"/>
      <c r="G2527" s="52" t="n"/>
      <c r="H2527" s="52" t="n"/>
      <c r="I2527" s="53" t="n"/>
      <c r="J2527" s="54">
        <f>IF(D2527="","",IFERROR(INDEX(CatTipo,MATCH(D2527,CatNome,0)),"?"))</f>
        <v/>
      </c>
      <c r="K2527" s="54">
        <f>IF(D2527="","",IFERROR(INDEX(CatGrupo,MATCH(D2527,CatNome,0)),"?"))</f>
        <v/>
      </c>
      <c r="L2527" s="55">
        <f>IF(J2527="Entrada",N(I2527),IF(J2527="Saída",-N(I2527),0))</f>
        <v/>
      </c>
      <c r="M2527" s="54">
        <f>IF(B2527="",0,IF(H2527="Previsto",IF(Visao="Realizado + previsto",1,0),1))</f>
        <v/>
      </c>
      <c r="N2527" s="54">
        <f>IF(OR(B2527="",H2527&lt;&gt;"Previsto"),"",IF(B2527&lt;TODAY(),"Atrasado",IF(B2527&lt;=TODAY()+7,"Vence em 7 dias","A vencer")))</f>
        <v/>
      </c>
    </row>
    <row r="2528">
      <c r="B2528" s="51" t="n"/>
      <c r="C2528" s="52" t="n"/>
      <c r="D2528" s="52" t="n"/>
      <c r="E2528" s="52" t="n"/>
      <c r="F2528" s="52" t="n"/>
      <c r="G2528" s="52" t="n"/>
      <c r="H2528" s="52" t="n"/>
      <c r="I2528" s="53" t="n"/>
      <c r="J2528" s="54">
        <f>IF(D2528="","",IFERROR(INDEX(CatTipo,MATCH(D2528,CatNome,0)),"?"))</f>
        <v/>
      </c>
      <c r="K2528" s="54">
        <f>IF(D2528="","",IFERROR(INDEX(CatGrupo,MATCH(D2528,CatNome,0)),"?"))</f>
        <v/>
      </c>
      <c r="L2528" s="55">
        <f>IF(J2528="Entrada",N(I2528),IF(J2528="Saída",-N(I2528),0))</f>
        <v/>
      </c>
      <c r="M2528" s="54">
        <f>IF(B2528="",0,IF(H2528="Previsto",IF(Visao="Realizado + previsto",1,0),1))</f>
        <v/>
      </c>
      <c r="N2528" s="54">
        <f>IF(OR(B2528="",H2528&lt;&gt;"Previsto"),"",IF(B2528&lt;TODAY(),"Atrasado",IF(B2528&lt;=TODAY()+7,"Vence em 7 dias","A vencer")))</f>
        <v/>
      </c>
    </row>
    <row r="2529">
      <c r="B2529" s="51" t="n"/>
      <c r="C2529" s="52" t="n"/>
      <c r="D2529" s="52" t="n"/>
      <c r="E2529" s="52" t="n"/>
      <c r="F2529" s="52" t="n"/>
      <c r="G2529" s="52" t="n"/>
      <c r="H2529" s="52" t="n"/>
      <c r="I2529" s="53" t="n"/>
      <c r="J2529" s="54">
        <f>IF(D2529="","",IFERROR(INDEX(CatTipo,MATCH(D2529,CatNome,0)),"?"))</f>
        <v/>
      </c>
      <c r="K2529" s="54">
        <f>IF(D2529="","",IFERROR(INDEX(CatGrupo,MATCH(D2529,CatNome,0)),"?"))</f>
        <v/>
      </c>
      <c r="L2529" s="55">
        <f>IF(J2529="Entrada",N(I2529),IF(J2529="Saída",-N(I2529),0))</f>
        <v/>
      </c>
      <c r="M2529" s="54">
        <f>IF(B2529="",0,IF(H2529="Previsto",IF(Visao="Realizado + previsto",1,0),1))</f>
        <v/>
      </c>
      <c r="N2529" s="54">
        <f>IF(OR(B2529="",H2529&lt;&gt;"Previsto"),"",IF(B2529&lt;TODAY(),"Atrasado",IF(B2529&lt;=TODAY()+7,"Vence em 7 dias","A vencer")))</f>
        <v/>
      </c>
    </row>
    <row r="2530">
      <c r="B2530" s="51" t="n"/>
      <c r="C2530" s="52" t="n"/>
      <c r="D2530" s="52" t="n"/>
      <c r="E2530" s="52" t="n"/>
      <c r="F2530" s="52" t="n"/>
      <c r="G2530" s="52" t="n"/>
      <c r="H2530" s="52" t="n"/>
      <c r="I2530" s="53" t="n"/>
      <c r="J2530" s="54">
        <f>IF(D2530="","",IFERROR(INDEX(CatTipo,MATCH(D2530,CatNome,0)),"?"))</f>
        <v/>
      </c>
      <c r="K2530" s="54">
        <f>IF(D2530="","",IFERROR(INDEX(CatGrupo,MATCH(D2530,CatNome,0)),"?"))</f>
        <v/>
      </c>
      <c r="L2530" s="55">
        <f>IF(J2530="Entrada",N(I2530),IF(J2530="Saída",-N(I2530),0))</f>
        <v/>
      </c>
      <c r="M2530" s="54">
        <f>IF(B2530="",0,IF(H2530="Previsto",IF(Visao="Realizado + previsto",1,0),1))</f>
        <v/>
      </c>
      <c r="N2530" s="54">
        <f>IF(OR(B2530="",H2530&lt;&gt;"Previsto"),"",IF(B2530&lt;TODAY(),"Atrasado",IF(B2530&lt;=TODAY()+7,"Vence em 7 dias","A vencer")))</f>
        <v/>
      </c>
    </row>
    <row r="2531">
      <c r="B2531" s="51" t="n"/>
      <c r="C2531" s="52" t="n"/>
      <c r="D2531" s="52" t="n"/>
      <c r="E2531" s="52" t="n"/>
      <c r="F2531" s="52" t="n"/>
      <c r="G2531" s="52" t="n"/>
      <c r="H2531" s="52" t="n"/>
      <c r="I2531" s="53" t="n"/>
      <c r="J2531" s="54">
        <f>IF(D2531="","",IFERROR(INDEX(CatTipo,MATCH(D2531,CatNome,0)),"?"))</f>
        <v/>
      </c>
      <c r="K2531" s="54">
        <f>IF(D2531="","",IFERROR(INDEX(CatGrupo,MATCH(D2531,CatNome,0)),"?"))</f>
        <v/>
      </c>
      <c r="L2531" s="55">
        <f>IF(J2531="Entrada",N(I2531),IF(J2531="Saída",-N(I2531),0))</f>
        <v/>
      </c>
      <c r="M2531" s="54">
        <f>IF(B2531="",0,IF(H2531="Previsto",IF(Visao="Realizado + previsto",1,0),1))</f>
        <v/>
      </c>
      <c r="N2531" s="54">
        <f>IF(OR(B2531="",H2531&lt;&gt;"Previsto"),"",IF(B2531&lt;TODAY(),"Atrasado",IF(B2531&lt;=TODAY()+7,"Vence em 7 dias","A vencer")))</f>
        <v/>
      </c>
    </row>
    <row r="2532">
      <c r="B2532" s="51" t="n"/>
      <c r="C2532" s="52" t="n"/>
      <c r="D2532" s="52" t="n"/>
      <c r="E2532" s="52" t="n"/>
      <c r="F2532" s="52" t="n"/>
      <c r="G2532" s="52" t="n"/>
      <c r="H2532" s="52" t="n"/>
      <c r="I2532" s="53" t="n"/>
      <c r="J2532" s="54">
        <f>IF(D2532="","",IFERROR(INDEX(CatTipo,MATCH(D2532,CatNome,0)),"?"))</f>
        <v/>
      </c>
      <c r="K2532" s="54">
        <f>IF(D2532="","",IFERROR(INDEX(CatGrupo,MATCH(D2532,CatNome,0)),"?"))</f>
        <v/>
      </c>
      <c r="L2532" s="55">
        <f>IF(J2532="Entrada",N(I2532),IF(J2532="Saída",-N(I2532),0))</f>
        <v/>
      </c>
      <c r="M2532" s="54">
        <f>IF(B2532="",0,IF(H2532="Previsto",IF(Visao="Realizado + previsto",1,0),1))</f>
        <v/>
      </c>
      <c r="N2532" s="54">
        <f>IF(OR(B2532="",H2532&lt;&gt;"Previsto"),"",IF(B2532&lt;TODAY(),"Atrasado",IF(B2532&lt;=TODAY()+7,"Vence em 7 dias","A vencer")))</f>
        <v/>
      </c>
    </row>
    <row r="2533">
      <c r="B2533" s="51" t="n"/>
      <c r="C2533" s="52" t="n"/>
      <c r="D2533" s="52" t="n"/>
      <c r="E2533" s="52" t="n"/>
      <c r="F2533" s="52" t="n"/>
      <c r="G2533" s="52" t="n"/>
      <c r="H2533" s="52" t="n"/>
      <c r="I2533" s="53" t="n"/>
      <c r="J2533" s="54">
        <f>IF(D2533="","",IFERROR(INDEX(CatTipo,MATCH(D2533,CatNome,0)),"?"))</f>
        <v/>
      </c>
      <c r="K2533" s="54">
        <f>IF(D2533="","",IFERROR(INDEX(CatGrupo,MATCH(D2533,CatNome,0)),"?"))</f>
        <v/>
      </c>
      <c r="L2533" s="55">
        <f>IF(J2533="Entrada",N(I2533),IF(J2533="Saída",-N(I2533),0))</f>
        <v/>
      </c>
      <c r="M2533" s="54">
        <f>IF(B2533="",0,IF(H2533="Previsto",IF(Visao="Realizado + previsto",1,0),1))</f>
        <v/>
      </c>
      <c r="N2533" s="54">
        <f>IF(OR(B2533="",H2533&lt;&gt;"Previsto"),"",IF(B2533&lt;TODAY(),"Atrasado",IF(B2533&lt;=TODAY()+7,"Vence em 7 dias","A vencer")))</f>
        <v/>
      </c>
    </row>
    <row r="2534">
      <c r="B2534" s="51" t="n"/>
      <c r="C2534" s="52" t="n"/>
      <c r="D2534" s="52" t="n"/>
      <c r="E2534" s="52" t="n"/>
      <c r="F2534" s="52" t="n"/>
      <c r="G2534" s="52" t="n"/>
      <c r="H2534" s="52" t="n"/>
      <c r="I2534" s="53" t="n"/>
      <c r="J2534" s="54">
        <f>IF(D2534="","",IFERROR(INDEX(CatTipo,MATCH(D2534,CatNome,0)),"?"))</f>
        <v/>
      </c>
      <c r="K2534" s="54">
        <f>IF(D2534="","",IFERROR(INDEX(CatGrupo,MATCH(D2534,CatNome,0)),"?"))</f>
        <v/>
      </c>
      <c r="L2534" s="55">
        <f>IF(J2534="Entrada",N(I2534),IF(J2534="Saída",-N(I2534),0))</f>
        <v/>
      </c>
      <c r="M2534" s="54">
        <f>IF(B2534="",0,IF(H2534="Previsto",IF(Visao="Realizado + previsto",1,0),1))</f>
        <v/>
      </c>
      <c r="N2534" s="54">
        <f>IF(OR(B2534="",H2534&lt;&gt;"Previsto"),"",IF(B2534&lt;TODAY(),"Atrasado",IF(B2534&lt;=TODAY()+7,"Vence em 7 dias","A vencer")))</f>
        <v/>
      </c>
    </row>
    <row r="2535">
      <c r="B2535" s="51" t="n"/>
      <c r="C2535" s="52" t="n"/>
      <c r="D2535" s="52" t="n"/>
      <c r="E2535" s="52" t="n"/>
      <c r="F2535" s="52" t="n"/>
      <c r="G2535" s="52" t="n"/>
      <c r="H2535" s="52" t="n"/>
      <c r="I2535" s="53" t="n"/>
      <c r="J2535" s="54">
        <f>IF(D2535="","",IFERROR(INDEX(CatTipo,MATCH(D2535,CatNome,0)),"?"))</f>
        <v/>
      </c>
      <c r="K2535" s="54">
        <f>IF(D2535="","",IFERROR(INDEX(CatGrupo,MATCH(D2535,CatNome,0)),"?"))</f>
        <v/>
      </c>
      <c r="L2535" s="55">
        <f>IF(J2535="Entrada",N(I2535),IF(J2535="Saída",-N(I2535),0))</f>
        <v/>
      </c>
      <c r="M2535" s="54">
        <f>IF(B2535="",0,IF(H2535="Previsto",IF(Visao="Realizado + previsto",1,0),1))</f>
        <v/>
      </c>
      <c r="N2535" s="54">
        <f>IF(OR(B2535="",H2535&lt;&gt;"Previsto"),"",IF(B2535&lt;TODAY(),"Atrasado",IF(B2535&lt;=TODAY()+7,"Vence em 7 dias","A vencer")))</f>
        <v/>
      </c>
    </row>
    <row r="2536">
      <c r="B2536" s="51" t="n"/>
      <c r="C2536" s="52" t="n"/>
      <c r="D2536" s="52" t="n"/>
      <c r="E2536" s="52" t="n"/>
      <c r="F2536" s="52" t="n"/>
      <c r="G2536" s="52" t="n"/>
      <c r="H2536" s="52" t="n"/>
      <c r="I2536" s="53" t="n"/>
      <c r="J2536" s="54">
        <f>IF(D2536="","",IFERROR(INDEX(CatTipo,MATCH(D2536,CatNome,0)),"?"))</f>
        <v/>
      </c>
      <c r="K2536" s="54">
        <f>IF(D2536="","",IFERROR(INDEX(CatGrupo,MATCH(D2536,CatNome,0)),"?"))</f>
        <v/>
      </c>
      <c r="L2536" s="55">
        <f>IF(J2536="Entrada",N(I2536),IF(J2536="Saída",-N(I2536),0))</f>
        <v/>
      </c>
      <c r="M2536" s="54">
        <f>IF(B2536="",0,IF(H2536="Previsto",IF(Visao="Realizado + previsto",1,0),1))</f>
        <v/>
      </c>
      <c r="N2536" s="54">
        <f>IF(OR(B2536="",H2536&lt;&gt;"Previsto"),"",IF(B2536&lt;TODAY(),"Atrasado",IF(B2536&lt;=TODAY()+7,"Vence em 7 dias","A vencer")))</f>
        <v/>
      </c>
    </row>
    <row r="2537">
      <c r="B2537" s="51" t="n"/>
      <c r="C2537" s="52" t="n"/>
      <c r="D2537" s="52" t="n"/>
      <c r="E2537" s="52" t="n"/>
      <c r="F2537" s="52" t="n"/>
      <c r="G2537" s="52" t="n"/>
      <c r="H2537" s="52" t="n"/>
      <c r="I2537" s="53" t="n"/>
      <c r="J2537" s="54">
        <f>IF(D2537="","",IFERROR(INDEX(CatTipo,MATCH(D2537,CatNome,0)),"?"))</f>
        <v/>
      </c>
      <c r="K2537" s="54">
        <f>IF(D2537="","",IFERROR(INDEX(CatGrupo,MATCH(D2537,CatNome,0)),"?"))</f>
        <v/>
      </c>
      <c r="L2537" s="55">
        <f>IF(J2537="Entrada",N(I2537),IF(J2537="Saída",-N(I2537),0))</f>
        <v/>
      </c>
      <c r="M2537" s="54">
        <f>IF(B2537="",0,IF(H2537="Previsto",IF(Visao="Realizado + previsto",1,0),1))</f>
        <v/>
      </c>
      <c r="N2537" s="54">
        <f>IF(OR(B2537="",H2537&lt;&gt;"Previsto"),"",IF(B2537&lt;TODAY(),"Atrasado",IF(B2537&lt;=TODAY()+7,"Vence em 7 dias","A vencer")))</f>
        <v/>
      </c>
    </row>
    <row r="2538">
      <c r="B2538" s="51" t="n"/>
      <c r="C2538" s="52" t="n"/>
      <c r="D2538" s="52" t="n"/>
      <c r="E2538" s="52" t="n"/>
      <c r="F2538" s="52" t="n"/>
      <c r="G2538" s="52" t="n"/>
      <c r="H2538" s="52" t="n"/>
      <c r="I2538" s="53" t="n"/>
      <c r="J2538" s="54">
        <f>IF(D2538="","",IFERROR(INDEX(CatTipo,MATCH(D2538,CatNome,0)),"?"))</f>
        <v/>
      </c>
      <c r="K2538" s="54">
        <f>IF(D2538="","",IFERROR(INDEX(CatGrupo,MATCH(D2538,CatNome,0)),"?"))</f>
        <v/>
      </c>
      <c r="L2538" s="55">
        <f>IF(J2538="Entrada",N(I2538),IF(J2538="Saída",-N(I2538),0))</f>
        <v/>
      </c>
      <c r="M2538" s="54">
        <f>IF(B2538="",0,IF(H2538="Previsto",IF(Visao="Realizado + previsto",1,0),1))</f>
        <v/>
      </c>
      <c r="N2538" s="54">
        <f>IF(OR(B2538="",H2538&lt;&gt;"Previsto"),"",IF(B2538&lt;TODAY(),"Atrasado",IF(B2538&lt;=TODAY()+7,"Vence em 7 dias","A vencer")))</f>
        <v/>
      </c>
    </row>
    <row r="2539">
      <c r="B2539" s="51" t="n"/>
      <c r="C2539" s="52" t="n"/>
      <c r="D2539" s="52" t="n"/>
      <c r="E2539" s="52" t="n"/>
      <c r="F2539" s="52" t="n"/>
      <c r="G2539" s="52" t="n"/>
      <c r="H2539" s="52" t="n"/>
      <c r="I2539" s="53" t="n"/>
      <c r="J2539" s="54">
        <f>IF(D2539="","",IFERROR(INDEX(CatTipo,MATCH(D2539,CatNome,0)),"?"))</f>
        <v/>
      </c>
      <c r="K2539" s="54">
        <f>IF(D2539="","",IFERROR(INDEX(CatGrupo,MATCH(D2539,CatNome,0)),"?"))</f>
        <v/>
      </c>
      <c r="L2539" s="55">
        <f>IF(J2539="Entrada",N(I2539),IF(J2539="Saída",-N(I2539),0))</f>
        <v/>
      </c>
      <c r="M2539" s="54">
        <f>IF(B2539="",0,IF(H2539="Previsto",IF(Visao="Realizado + previsto",1,0),1))</f>
        <v/>
      </c>
      <c r="N2539" s="54">
        <f>IF(OR(B2539="",H2539&lt;&gt;"Previsto"),"",IF(B2539&lt;TODAY(),"Atrasado",IF(B2539&lt;=TODAY()+7,"Vence em 7 dias","A vencer")))</f>
        <v/>
      </c>
    </row>
    <row r="2540">
      <c r="B2540" s="51" t="n"/>
      <c r="C2540" s="52" t="n"/>
      <c r="D2540" s="52" t="n"/>
      <c r="E2540" s="52" t="n"/>
      <c r="F2540" s="52" t="n"/>
      <c r="G2540" s="52" t="n"/>
      <c r="H2540" s="52" t="n"/>
      <c r="I2540" s="53" t="n"/>
      <c r="J2540" s="54">
        <f>IF(D2540="","",IFERROR(INDEX(CatTipo,MATCH(D2540,CatNome,0)),"?"))</f>
        <v/>
      </c>
      <c r="K2540" s="54">
        <f>IF(D2540="","",IFERROR(INDEX(CatGrupo,MATCH(D2540,CatNome,0)),"?"))</f>
        <v/>
      </c>
      <c r="L2540" s="55">
        <f>IF(J2540="Entrada",N(I2540),IF(J2540="Saída",-N(I2540),0))</f>
        <v/>
      </c>
      <c r="M2540" s="54">
        <f>IF(B2540="",0,IF(H2540="Previsto",IF(Visao="Realizado + previsto",1,0),1))</f>
        <v/>
      </c>
      <c r="N2540" s="54">
        <f>IF(OR(B2540="",H2540&lt;&gt;"Previsto"),"",IF(B2540&lt;TODAY(),"Atrasado",IF(B2540&lt;=TODAY()+7,"Vence em 7 dias","A vencer")))</f>
        <v/>
      </c>
    </row>
    <row r="2541">
      <c r="B2541" s="51" t="n"/>
      <c r="C2541" s="52" t="n"/>
      <c r="D2541" s="52" t="n"/>
      <c r="E2541" s="52" t="n"/>
      <c r="F2541" s="52" t="n"/>
      <c r="G2541" s="52" t="n"/>
      <c r="H2541" s="52" t="n"/>
      <c r="I2541" s="53" t="n"/>
      <c r="J2541" s="54">
        <f>IF(D2541="","",IFERROR(INDEX(CatTipo,MATCH(D2541,CatNome,0)),"?"))</f>
        <v/>
      </c>
      <c r="K2541" s="54">
        <f>IF(D2541="","",IFERROR(INDEX(CatGrupo,MATCH(D2541,CatNome,0)),"?"))</f>
        <v/>
      </c>
      <c r="L2541" s="55">
        <f>IF(J2541="Entrada",N(I2541),IF(J2541="Saída",-N(I2541),0))</f>
        <v/>
      </c>
      <c r="M2541" s="54">
        <f>IF(B2541="",0,IF(H2541="Previsto",IF(Visao="Realizado + previsto",1,0),1))</f>
        <v/>
      </c>
      <c r="N2541" s="54">
        <f>IF(OR(B2541="",H2541&lt;&gt;"Previsto"),"",IF(B2541&lt;TODAY(),"Atrasado",IF(B2541&lt;=TODAY()+7,"Vence em 7 dias","A vencer")))</f>
        <v/>
      </c>
    </row>
    <row r="2542">
      <c r="B2542" s="51" t="n"/>
      <c r="C2542" s="52" t="n"/>
      <c r="D2542" s="52" t="n"/>
      <c r="E2542" s="52" t="n"/>
      <c r="F2542" s="52" t="n"/>
      <c r="G2542" s="52" t="n"/>
      <c r="H2542" s="52" t="n"/>
      <c r="I2542" s="53" t="n"/>
      <c r="J2542" s="54">
        <f>IF(D2542="","",IFERROR(INDEX(CatTipo,MATCH(D2542,CatNome,0)),"?"))</f>
        <v/>
      </c>
      <c r="K2542" s="54">
        <f>IF(D2542="","",IFERROR(INDEX(CatGrupo,MATCH(D2542,CatNome,0)),"?"))</f>
        <v/>
      </c>
      <c r="L2542" s="55">
        <f>IF(J2542="Entrada",N(I2542),IF(J2542="Saída",-N(I2542),0))</f>
        <v/>
      </c>
      <c r="M2542" s="54">
        <f>IF(B2542="",0,IF(H2542="Previsto",IF(Visao="Realizado + previsto",1,0),1))</f>
        <v/>
      </c>
      <c r="N2542" s="54">
        <f>IF(OR(B2542="",H2542&lt;&gt;"Previsto"),"",IF(B2542&lt;TODAY(),"Atrasado",IF(B2542&lt;=TODAY()+7,"Vence em 7 dias","A vencer")))</f>
        <v/>
      </c>
    </row>
    <row r="2543">
      <c r="B2543" s="51" t="n"/>
      <c r="C2543" s="52" t="n"/>
      <c r="D2543" s="52" t="n"/>
      <c r="E2543" s="52" t="n"/>
      <c r="F2543" s="52" t="n"/>
      <c r="G2543" s="52" t="n"/>
      <c r="H2543" s="52" t="n"/>
      <c r="I2543" s="53" t="n"/>
      <c r="J2543" s="54">
        <f>IF(D2543="","",IFERROR(INDEX(CatTipo,MATCH(D2543,CatNome,0)),"?"))</f>
        <v/>
      </c>
      <c r="K2543" s="54">
        <f>IF(D2543="","",IFERROR(INDEX(CatGrupo,MATCH(D2543,CatNome,0)),"?"))</f>
        <v/>
      </c>
      <c r="L2543" s="55">
        <f>IF(J2543="Entrada",N(I2543),IF(J2543="Saída",-N(I2543),0))</f>
        <v/>
      </c>
      <c r="M2543" s="54">
        <f>IF(B2543="",0,IF(H2543="Previsto",IF(Visao="Realizado + previsto",1,0),1))</f>
        <v/>
      </c>
      <c r="N2543" s="54">
        <f>IF(OR(B2543="",H2543&lt;&gt;"Previsto"),"",IF(B2543&lt;TODAY(),"Atrasado",IF(B2543&lt;=TODAY()+7,"Vence em 7 dias","A vencer")))</f>
        <v/>
      </c>
    </row>
    <row r="2544">
      <c r="B2544" s="51" t="n"/>
      <c r="C2544" s="52" t="n"/>
      <c r="D2544" s="52" t="n"/>
      <c r="E2544" s="52" t="n"/>
      <c r="F2544" s="52" t="n"/>
      <c r="G2544" s="52" t="n"/>
      <c r="H2544" s="52" t="n"/>
      <c r="I2544" s="53" t="n"/>
      <c r="J2544" s="54">
        <f>IF(D2544="","",IFERROR(INDEX(CatTipo,MATCH(D2544,CatNome,0)),"?"))</f>
        <v/>
      </c>
      <c r="K2544" s="54">
        <f>IF(D2544="","",IFERROR(INDEX(CatGrupo,MATCH(D2544,CatNome,0)),"?"))</f>
        <v/>
      </c>
      <c r="L2544" s="55">
        <f>IF(J2544="Entrada",N(I2544),IF(J2544="Saída",-N(I2544),0))</f>
        <v/>
      </c>
      <c r="M2544" s="54">
        <f>IF(B2544="",0,IF(H2544="Previsto",IF(Visao="Realizado + previsto",1,0),1))</f>
        <v/>
      </c>
      <c r="N2544" s="54">
        <f>IF(OR(B2544="",H2544&lt;&gt;"Previsto"),"",IF(B2544&lt;TODAY(),"Atrasado",IF(B2544&lt;=TODAY()+7,"Vence em 7 dias","A vencer")))</f>
        <v/>
      </c>
    </row>
    <row r="2545">
      <c r="B2545" s="51" t="n"/>
      <c r="C2545" s="52" t="n"/>
      <c r="D2545" s="52" t="n"/>
      <c r="E2545" s="52" t="n"/>
      <c r="F2545" s="52" t="n"/>
      <c r="G2545" s="52" t="n"/>
      <c r="H2545" s="52" t="n"/>
      <c r="I2545" s="53" t="n"/>
      <c r="J2545" s="54">
        <f>IF(D2545="","",IFERROR(INDEX(CatTipo,MATCH(D2545,CatNome,0)),"?"))</f>
        <v/>
      </c>
      <c r="K2545" s="54">
        <f>IF(D2545="","",IFERROR(INDEX(CatGrupo,MATCH(D2545,CatNome,0)),"?"))</f>
        <v/>
      </c>
      <c r="L2545" s="55">
        <f>IF(J2545="Entrada",N(I2545),IF(J2545="Saída",-N(I2545),0))</f>
        <v/>
      </c>
      <c r="M2545" s="54">
        <f>IF(B2545="",0,IF(H2545="Previsto",IF(Visao="Realizado + previsto",1,0),1))</f>
        <v/>
      </c>
      <c r="N2545" s="54">
        <f>IF(OR(B2545="",H2545&lt;&gt;"Previsto"),"",IF(B2545&lt;TODAY(),"Atrasado",IF(B2545&lt;=TODAY()+7,"Vence em 7 dias","A vencer")))</f>
        <v/>
      </c>
    </row>
    <row r="2546">
      <c r="B2546" s="51" t="n"/>
      <c r="C2546" s="52" t="n"/>
      <c r="D2546" s="52" t="n"/>
      <c r="E2546" s="52" t="n"/>
      <c r="F2546" s="52" t="n"/>
      <c r="G2546" s="52" t="n"/>
      <c r="H2546" s="52" t="n"/>
      <c r="I2546" s="53" t="n"/>
      <c r="J2546" s="54">
        <f>IF(D2546="","",IFERROR(INDEX(CatTipo,MATCH(D2546,CatNome,0)),"?"))</f>
        <v/>
      </c>
      <c r="K2546" s="54">
        <f>IF(D2546="","",IFERROR(INDEX(CatGrupo,MATCH(D2546,CatNome,0)),"?"))</f>
        <v/>
      </c>
      <c r="L2546" s="55">
        <f>IF(J2546="Entrada",N(I2546),IF(J2546="Saída",-N(I2546),0))</f>
        <v/>
      </c>
      <c r="M2546" s="54">
        <f>IF(B2546="",0,IF(H2546="Previsto",IF(Visao="Realizado + previsto",1,0),1))</f>
        <v/>
      </c>
      <c r="N2546" s="54">
        <f>IF(OR(B2546="",H2546&lt;&gt;"Previsto"),"",IF(B2546&lt;TODAY(),"Atrasado",IF(B2546&lt;=TODAY()+7,"Vence em 7 dias","A vencer")))</f>
        <v/>
      </c>
    </row>
    <row r="2547">
      <c r="B2547" s="51" t="n"/>
      <c r="C2547" s="52" t="n"/>
      <c r="D2547" s="52" t="n"/>
      <c r="E2547" s="52" t="n"/>
      <c r="F2547" s="52" t="n"/>
      <c r="G2547" s="52" t="n"/>
      <c r="H2547" s="52" t="n"/>
      <c r="I2547" s="53" t="n"/>
      <c r="J2547" s="54">
        <f>IF(D2547="","",IFERROR(INDEX(CatTipo,MATCH(D2547,CatNome,0)),"?"))</f>
        <v/>
      </c>
      <c r="K2547" s="54">
        <f>IF(D2547="","",IFERROR(INDEX(CatGrupo,MATCH(D2547,CatNome,0)),"?"))</f>
        <v/>
      </c>
      <c r="L2547" s="55">
        <f>IF(J2547="Entrada",N(I2547),IF(J2547="Saída",-N(I2547),0))</f>
        <v/>
      </c>
      <c r="M2547" s="54">
        <f>IF(B2547="",0,IF(H2547="Previsto",IF(Visao="Realizado + previsto",1,0),1))</f>
        <v/>
      </c>
      <c r="N2547" s="54">
        <f>IF(OR(B2547="",H2547&lt;&gt;"Previsto"),"",IF(B2547&lt;TODAY(),"Atrasado",IF(B2547&lt;=TODAY()+7,"Vence em 7 dias","A vencer")))</f>
        <v/>
      </c>
    </row>
    <row r="2548">
      <c r="B2548" s="51" t="n"/>
      <c r="C2548" s="52" t="n"/>
      <c r="D2548" s="52" t="n"/>
      <c r="E2548" s="52" t="n"/>
      <c r="F2548" s="52" t="n"/>
      <c r="G2548" s="52" t="n"/>
      <c r="H2548" s="52" t="n"/>
      <c r="I2548" s="53" t="n"/>
      <c r="J2548" s="54">
        <f>IF(D2548="","",IFERROR(INDEX(CatTipo,MATCH(D2548,CatNome,0)),"?"))</f>
        <v/>
      </c>
      <c r="K2548" s="54">
        <f>IF(D2548="","",IFERROR(INDEX(CatGrupo,MATCH(D2548,CatNome,0)),"?"))</f>
        <v/>
      </c>
      <c r="L2548" s="55">
        <f>IF(J2548="Entrada",N(I2548),IF(J2548="Saída",-N(I2548),0))</f>
        <v/>
      </c>
      <c r="M2548" s="54">
        <f>IF(B2548="",0,IF(H2548="Previsto",IF(Visao="Realizado + previsto",1,0),1))</f>
        <v/>
      </c>
      <c r="N2548" s="54">
        <f>IF(OR(B2548="",H2548&lt;&gt;"Previsto"),"",IF(B2548&lt;TODAY(),"Atrasado",IF(B2548&lt;=TODAY()+7,"Vence em 7 dias","A vencer")))</f>
        <v/>
      </c>
    </row>
    <row r="2549">
      <c r="B2549" s="51" t="n"/>
      <c r="C2549" s="52" t="n"/>
      <c r="D2549" s="52" t="n"/>
      <c r="E2549" s="52" t="n"/>
      <c r="F2549" s="52" t="n"/>
      <c r="G2549" s="52" t="n"/>
      <c r="H2549" s="52" t="n"/>
      <c r="I2549" s="53" t="n"/>
      <c r="J2549" s="54">
        <f>IF(D2549="","",IFERROR(INDEX(CatTipo,MATCH(D2549,CatNome,0)),"?"))</f>
        <v/>
      </c>
      <c r="K2549" s="54">
        <f>IF(D2549="","",IFERROR(INDEX(CatGrupo,MATCH(D2549,CatNome,0)),"?"))</f>
        <v/>
      </c>
      <c r="L2549" s="55">
        <f>IF(J2549="Entrada",N(I2549),IF(J2549="Saída",-N(I2549),0))</f>
        <v/>
      </c>
      <c r="M2549" s="54">
        <f>IF(B2549="",0,IF(H2549="Previsto",IF(Visao="Realizado + previsto",1,0),1))</f>
        <v/>
      </c>
      <c r="N2549" s="54">
        <f>IF(OR(B2549="",H2549&lt;&gt;"Previsto"),"",IF(B2549&lt;TODAY(),"Atrasado",IF(B2549&lt;=TODAY()+7,"Vence em 7 dias","A vencer")))</f>
        <v/>
      </c>
    </row>
    <row r="2550">
      <c r="B2550" s="51" t="n"/>
      <c r="C2550" s="52" t="n"/>
      <c r="D2550" s="52" t="n"/>
      <c r="E2550" s="52" t="n"/>
      <c r="F2550" s="52" t="n"/>
      <c r="G2550" s="52" t="n"/>
      <c r="H2550" s="52" t="n"/>
      <c r="I2550" s="53" t="n"/>
      <c r="J2550" s="54">
        <f>IF(D2550="","",IFERROR(INDEX(CatTipo,MATCH(D2550,CatNome,0)),"?"))</f>
        <v/>
      </c>
      <c r="K2550" s="54">
        <f>IF(D2550="","",IFERROR(INDEX(CatGrupo,MATCH(D2550,CatNome,0)),"?"))</f>
        <v/>
      </c>
      <c r="L2550" s="55">
        <f>IF(J2550="Entrada",N(I2550),IF(J2550="Saída",-N(I2550),0))</f>
        <v/>
      </c>
      <c r="M2550" s="54">
        <f>IF(B2550="",0,IF(H2550="Previsto",IF(Visao="Realizado + previsto",1,0),1))</f>
        <v/>
      </c>
      <c r="N2550" s="54">
        <f>IF(OR(B2550="",H2550&lt;&gt;"Previsto"),"",IF(B2550&lt;TODAY(),"Atrasado",IF(B2550&lt;=TODAY()+7,"Vence em 7 dias","A vencer")))</f>
        <v/>
      </c>
    </row>
    <row r="2551">
      <c r="B2551" s="51" t="n"/>
      <c r="C2551" s="52" t="n"/>
      <c r="D2551" s="52" t="n"/>
      <c r="E2551" s="52" t="n"/>
      <c r="F2551" s="52" t="n"/>
      <c r="G2551" s="52" t="n"/>
      <c r="H2551" s="52" t="n"/>
      <c r="I2551" s="53" t="n"/>
      <c r="J2551" s="54">
        <f>IF(D2551="","",IFERROR(INDEX(CatTipo,MATCH(D2551,CatNome,0)),"?"))</f>
        <v/>
      </c>
      <c r="K2551" s="54">
        <f>IF(D2551="","",IFERROR(INDEX(CatGrupo,MATCH(D2551,CatNome,0)),"?"))</f>
        <v/>
      </c>
      <c r="L2551" s="55">
        <f>IF(J2551="Entrada",N(I2551),IF(J2551="Saída",-N(I2551),0))</f>
        <v/>
      </c>
      <c r="M2551" s="54">
        <f>IF(B2551="",0,IF(H2551="Previsto",IF(Visao="Realizado + previsto",1,0),1))</f>
        <v/>
      </c>
      <c r="N2551" s="54">
        <f>IF(OR(B2551="",H2551&lt;&gt;"Previsto"),"",IF(B2551&lt;TODAY(),"Atrasado",IF(B2551&lt;=TODAY()+7,"Vence em 7 dias","A vencer")))</f>
        <v/>
      </c>
    </row>
    <row r="2552">
      <c r="B2552" s="51" t="n"/>
      <c r="C2552" s="52" t="n"/>
      <c r="D2552" s="52" t="n"/>
      <c r="E2552" s="52" t="n"/>
      <c r="F2552" s="52" t="n"/>
      <c r="G2552" s="52" t="n"/>
      <c r="H2552" s="52" t="n"/>
      <c r="I2552" s="53" t="n"/>
      <c r="J2552" s="54">
        <f>IF(D2552="","",IFERROR(INDEX(CatTipo,MATCH(D2552,CatNome,0)),"?"))</f>
        <v/>
      </c>
      <c r="K2552" s="54">
        <f>IF(D2552="","",IFERROR(INDEX(CatGrupo,MATCH(D2552,CatNome,0)),"?"))</f>
        <v/>
      </c>
      <c r="L2552" s="55">
        <f>IF(J2552="Entrada",N(I2552),IF(J2552="Saída",-N(I2552),0))</f>
        <v/>
      </c>
      <c r="M2552" s="54">
        <f>IF(B2552="",0,IF(H2552="Previsto",IF(Visao="Realizado + previsto",1,0),1))</f>
        <v/>
      </c>
      <c r="N2552" s="54">
        <f>IF(OR(B2552="",H2552&lt;&gt;"Previsto"),"",IF(B2552&lt;TODAY(),"Atrasado",IF(B2552&lt;=TODAY()+7,"Vence em 7 dias","A vencer")))</f>
        <v/>
      </c>
    </row>
    <row r="2553">
      <c r="B2553" s="51" t="n"/>
      <c r="C2553" s="52" t="n"/>
      <c r="D2553" s="52" t="n"/>
      <c r="E2553" s="52" t="n"/>
      <c r="F2553" s="52" t="n"/>
      <c r="G2553" s="52" t="n"/>
      <c r="H2553" s="52" t="n"/>
      <c r="I2553" s="53" t="n"/>
      <c r="J2553" s="54">
        <f>IF(D2553="","",IFERROR(INDEX(CatTipo,MATCH(D2553,CatNome,0)),"?"))</f>
        <v/>
      </c>
      <c r="K2553" s="54">
        <f>IF(D2553="","",IFERROR(INDEX(CatGrupo,MATCH(D2553,CatNome,0)),"?"))</f>
        <v/>
      </c>
      <c r="L2553" s="55">
        <f>IF(J2553="Entrada",N(I2553),IF(J2553="Saída",-N(I2553),0))</f>
        <v/>
      </c>
      <c r="M2553" s="54">
        <f>IF(B2553="",0,IF(H2553="Previsto",IF(Visao="Realizado + previsto",1,0),1))</f>
        <v/>
      </c>
      <c r="N2553" s="54">
        <f>IF(OR(B2553="",H2553&lt;&gt;"Previsto"),"",IF(B2553&lt;TODAY(),"Atrasado",IF(B2553&lt;=TODAY()+7,"Vence em 7 dias","A vencer")))</f>
        <v/>
      </c>
    </row>
    <row r="2554">
      <c r="B2554" s="51" t="n"/>
      <c r="C2554" s="52" t="n"/>
      <c r="D2554" s="52" t="n"/>
      <c r="E2554" s="52" t="n"/>
      <c r="F2554" s="52" t="n"/>
      <c r="G2554" s="52" t="n"/>
      <c r="H2554" s="52" t="n"/>
      <c r="I2554" s="53" t="n"/>
      <c r="J2554" s="54">
        <f>IF(D2554="","",IFERROR(INDEX(CatTipo,MATCH(D2554,CatNome,0)),"?"))</f>
        <v/>
      </c>
      <c r="K2554" s="54">
        <f>IF(D2554="","",IFERROR(INDEX(CatGrupo,MATCH(D2554,CatNome,0)),"?"))</f>
        <v/>
      </c>
      <c r="L2554" s="55">
        <f>IF(J2554="Entrada",N(I2554),IF(J2554="Saída",-N(I2554),0))</f>
        <v/>
      </c>
      <c r="M2554" s="54">
        <f>IF(B2554="",0,IF(H2554="Previsto",IF(Visao="Realizado + previsto",1,0),1))</f>
        <v/>
      </c>
      <c r="N2554" s="54">
        <f>IF(OR(B2554="",H2554&lt;&gt;"Previsto"),"",IF(B2554&lt;TODAY(),"Atrasado",IF(B2554&lt;=TODAY()+7,"Vence em 7 dias","A vencer")))</f>
        <v/>
      </c>
    </row>
    <row r="2555">
      <c r="B2555" s="51" t="n"/>
      <c r="C2555" s="52" t="n"/>
      <c r="D2555" s="52" t="n"/>
      <c r="E2555" s="52" t="n"/>
      <c r="F2555" s="52" t="n"/>
      <c r="G2555" s="52" t="n"/>
      <c r="H2555" s="52" t="n"/>
      <c r="I2555" s="53" t="n"/>
      <c r="J2555" s="54">
        <f>IF(D2555="","",IFERROR(INDEX(CatTipo,MATCH(D2555,CatNome,0)),"?"))</f>
        <v/>
      </c>
      <c r="K2555" s="54">
        <f>IF(D2555="","",IFERROR(INDEX(CatGrupo,MATCH(D2555,CatNome,0)),"?"))</f>
        <v/>
      </c>
      <c r="L2555" s="55">
        <f>IF(J2555="Entrada",N(I2555),IF(J2555="Saída",-N(I2555),0))</f>
        <v/>
      </c>
      <c r="M2555" s="54">
        <f>IF(B2555="",0,IF(H2555="Previsto",IF(Visao="Realizado + previsto",1,0),1))</f>
        <v/>
      </c>
      <c r="N2555" s="54">
        <f>IF(OR(B2555="",H2555&lt;&gt;"Previsto"),"",IF(B2555&lt;TODAY(),"Atrasado",IF(B2555&lt;=TODAY()+7,"Vence em 7 dias","A vencer")))</f>
        <v/>
      </c>
    </row>
    <row r="2556">
      <c r="B2556" s="51" t="n"/>
      <c r="C2556" s="52" t="n"/>
      <c r="D2556" s="52" t="n"/>
      <c r="E2556" s="52" t="n"/>
      <c r="F2556" s="52" t="n"/>
      <c r="G2556" s="52" t="n"/>
      <c r="H2556" s="52" t="n"/>
      <c r="I2556" s="53" t="n"/>
      <c r="J2556" s="54">
        <f>IF(D2556="","",IFERROR(INDEX(CatTipo,MATCH(D2556,CatNome,0)),"?"))</f>
        <v/>
      </c>
      <c r="K2556" s="54">
        <f>IF(D2556="","",IFERROR(INDEX(CatGrupo,MATCH(D2556,CatNome,0)),"?"))</f>
        <v/>
      </c>
      <c r="L2556" s="55">
        <f>IF(J2556="Entrada",N(I2556),IF(J2556="Saída",-N(I2556),0))</f>
        <v/>
      </c>
      <c r="M2556" s="54">
        <f>IF(B2556="",0,IF(H2556="Previsto",IF(Visao="Realizado + previsto",1,0),1))</f>
        <v/>
      </c>
      <c r="N2556" s="54">
        <f>IF(OR(B2556="",H2556&lt;&gt;"Previsto"),"",IF(B2556&lt;TODAY(),"Atrasado",IF(B2556&lt;=TODAY()+7,"Vence em 7 dias","A vencer")))</f>
        <v/>
      </c>
    </row>
    <row r="2557">
      <c r="B2557" s="51" t="n"/>
      <c r="C2557" s="52" t="n"/>
      <c r="D2557" s="52" t="n"/>
      <c r="E2557" s="52" t="n"/>
      <c r="F2557" s="52" t="n"/>
      <c r="G2557" s="52" t="n"/>
      <c r="H2557" s="52" t="n"/>
      <c r="I2557" s="53" t="n"/>
      <c r="J2557" s="54">
        <f>IF(D2557="","",IFERROR(INDEX(CatTipo,MATCH(D2557,CatNome,0)),"?"))</f>
        <v/>
      </c>
      <c r="K2557" s="54">
        <f>IF(D2557="","",IFERROR(INDEX(CatGrupo,MATCH(D2557,CatNome,0)),"?"))</f>
        <v/>
      </c>
      <c r="L2557" s="55">
        <f>IF(J2557="Entrada",N(I2557),IF(J2557="Saída",-N(I2557),0))</f>
        <v/>
      </c>
      <c r="M2557" s="54">
        <f>IF(B2557="",0,IF(H2557="Previsto",IF(Visao="Realizado + previsto",1,0),1))</f>
        <v/>
      </c>
      <c r="N2557" s="54">
        <f>IF(OR(B2557="",H2557&lt;&gt;"Previsto"),"",IF(B2557&lt;TODAY(),"Atrasado",IF(B2557&lt;=TODAY()+7,"Vence em 7 dias","A vencer")))</f>
        <v/>
      </c>
    </row>
    <row r="2558">
      <c r="B2558" s="51" t="n"/>
      <c r="C2558" s="52" t="n"/>
      <c r="D2558" s="52" t="n"/>
      <c r="E2558" s="52" t="n"/>
      <c r="F2558" s="52" t="n"/>
      <c r="G2558" s="52" t="n"/>
      <c r="H2558" s="52" t="n"/>
      <c r="I2558" s="53" t="n"/>
      <c r="J2558" s="54">
        <f>IF(D2558="","",IFERROR(INDEX(CatTipo,MATCH(D2558,CatNome,0)),"?"))</f>
        <v/>
      </c>
      <c r="K2558" s="54">
        <f>IF(D2558="","",IFERROR(INDEX(CatGrupo,MATCH(D2558,CatNome,0)),"?"))</f>
        <v/>
      </c>
      <c r="L2558" s="55">
        <f>IF(J2558="Entrada",N(I2558),IF(J2558="Saída",-N(I2558),0))</f>
        <v/>
      </c>
      <c r="M2558" s="54">
        <f>IF(B2558="",0,IF(H2558="Previsto",IF(Visao="Realizado + previsto",1,0),1))</f>
        <v/>
      </c>
      <c r="N2558" s="54">
        <f>IF(OR(B2558="",H2558&lt;&gt;"Previsto"),"",IF(B2558&lt;TODAY(),"Atrasado",IF(B2558&lt;=TODAY()+7,"Vence em 7 dias","A vencer")))</f>
        <v/>
      </c>
    </row>
    <row r="2559">
      <c r="B2559" s="51" t="n"/>
      <c r="C2559" s="52" t="n"/>
      <c r="D2559" s="52" t="n"/>
      <c r="E2559" s="52" t="n"/>
      <c r="F2559" s="52" t="n"/>
      <c r="G2559" s="52" t="n"/>
      <c r="H2559" s="52" t="n"/>
      <c r="I2559" s="53" t="n"/>
      <c r="J2559" s="54">
        <f>IF(D2559="","",IFERROR(INDEX(CatTipo,MATCH(D2559,CatNome,0)),"?"))</f>
        <v/>
      </c>
      <c r="K2559" s="54">
        <f>IF(D2559="","",IFERROR(INDEX(CatGrupo,MATCH(D2559,CatNome,0)),"?"))</f>
        <v/>
      </c>
      <c r="L2559" s="55">
        <f>IF(J2559="Entrada",N(I2559),IF(J2559="Saída",-N(I2559),0))</f>
        <v/>
      </c>
      <c r="M2559" s="54">
        <f>IF(B2559="",0,IF(H2559="Previsto",IF(Visao="Realizado + previsto",1,0),1))</f>
        <v/>
      </c>
      <c r="N2559" s="54">
        <f>IF(OR(B2559="",H2559&lt;&gt;"Previsto"),"",IF(B2559&lt;TODAY(),"Atrasado",IF(B2559&lt;=TODAY()+7,"Vence em 7 dias","A vencer")))</f>
        <v/>
      </c>
    </row>
    <row r="2560">
      <c r="B2560" s="51" t="n"/>
      <c r="C2560" s="52" t="n"/>
      <c r="D2560" s="52" t="n"/>
      <c r="E2560" s="52" t="n"/>
      <c r="F2560" s="52" t="n"/>
      <c r="G2560" s="52" t="n"/>
      <c r="H2560" s="52" t="n"/>
      <c r="I2560" s="53" t="n"/>
      <c r="J2560" s="54">
        <f>IF(D2560="","",IFERROR(INDEX(CatTipo,MATCH(D2560,CatNome,0)),"?"))</f>
        <v/>
      </c>
      <c r="K2560" s="54">
        <f>IF(D2560="","",IFERROR(INDEX(CatGrupo,MATCH(D2560,CatNome,0)),"?"))</f>
        <v/>
      </c>
      <c r="L2560" s="55">
        <f>IF(J2560="Entrada",N(I2560),IF(J2560="Saída",-N(I2560),0))</f>
        <v/>
      </c>
      <c r="M2560" s="54">
        <f>IF(B2560="",0,IF(H2560="Previsto",IF(Visao="Realizado + previsto",1,0),1))</f>
        <v/>
      </c>
      <c r="N2560" s="54">
        <f>IF(OR(B2560="",H2560&lt;&gt;"Previsto"),"",IF(B2560&lt;TODAY(),"Atrasado",IF(B2560&lt;=TODAY()+7,"Vence em 7 dias","A vencer")))</f>
        <v/>
      </c>
    </row>
    <row r="2561">
      <c r="B2561" s="51" t="n"/>
      <c r="C2561" s="52" t="n"/>
      <c r="D2561" s="52" t="n"/>
      <c r="E2561" s="52" t="n"/>
      <c r="F2561" s="52" t="n"/>
      <c r="G2561" s="52" t="n"/>
      <c r="H2561" s="52" t="n"/>
      <c r="I2561" s="53" t="n"/>
      <c r="J2561" s="54">
        <f>IF(D2561="","",IFERROR(INDEX(CatTipo,MATCH(D2561,CatNome,0)),"?"))</f>
        <v/>
      </c>
      <c r="K2561" s="54">
        <f>IF(D2561="","",IFERROR(INDEX(CatGrupo,MATCH(D2561,CatNome,0)),"?"))</f>
        <v/>
      </c>
      <c r="L2561" s="55">
        <f>IF(J2561="Entrada",N(I2561),IF(J2561="Saída",-N(I2561),0))</f>
        <v/>
      </c>
      <c r="M2561" s="54">
        <f>IF(B2561="",0,IF(H2561="Previsto",IF(Visao="Realizado + previsto",1,0),1))</f>
        <v/>
      </c>
      <c r="N2561" s="54">
        <f>IF(OR(B2561="",H2561&lt;&gt;"Previsto"),"",IF(B2561&lt;TODAY(),"Atrasado",IF(B2561&lt;=TODAY()+7,"Vence em 7 dias","A vencer")))</f>
        <v/>
      </c>
    </row>
    <row r="2562">
      <c r="B2562" s="51" t="n"/>
      <c r="C2562" s="52" t="n"/>
      <c r="D2562" s="52" t="n"/>
      <c r="E2562" s="52" t="n"/>
      <c r="F2562" s="52" t="n"/>
      <c r="G2562" s="52" t="n"/>
      <c r="H2562" s="52" t="n"/>
      <c r="I2562" s="53" t="n"/>
      <c r="J2562" s="54">
        <f>IF(D2562="","",IFERROR(INDEX(CatTipo,MATCH(D2562,CatNome,0)),"?"))</f>
        <v/>
      </c>
      <c r="K2562" s="54">
        <f>IF(D2562="","",IFERROR(INDEX(CatGrupo,MATCH(D2562,CatNome,0)),"?"))</f>
        <v/>
      </c>
      <c r="L2562" s="55">
        <f>IF(J2562="Entrada",N(I2562),IF(J2562="Saída",-N(I2562),0))</f>
        <v/>
      </c>
      <c r="M2562" s="54">
        <f>IF(B2562="",0,IF(H2562="Previsto",IF(Visao="Realizado + previsto",1,0),1))</f>
        <v/>
      </c>
      <c r="N2562" s="54">
        <f>IF(OR(B2562="",H2562&lt;&gt;"Previsto"),"",IF(B2562&lt;TODAY(),"Atrasado",IF(B2562&lt;=TODAY()+7,"Vence em 7 dias","A vencer")))</f>
        <v/>
      </c>
    </row>
    <row r="2563">
      <c r="B2563" s="51" t="n"/>
      <c r="C2563" s="52" t="n"/>
      <c r="D2563" s="52" t="n"/>
      <c r="E2563" s="52" t="n"/>
      <c r="F2563" s="52" t="n"/>
      <c r="G2563" s="52" t="n"/>
      <c r="H2563" s="52" t="n"/>
      <c r="I2563" s="53" t="n"/>
      <c r="J2563" s="54">
        <f>IF(D2563="","",IFERROR(INDEX(CatTipo,MATCH(D2563,CatNome,0)),"?"))</f>
        <v/>
      </c>
      <c r="K2563" s="54">
        <f>IF(D2563="","",IFERROR(INDEX(CatGrupo,MATCH(D2563,CatNome,0)),"?"))</f>
        <v/>
      </c>
      <c r="L2563" s="55">
        <f>IF(J2563="Entrada",N(I2563),IF(J2563="Saída",-N(I2563),0))</f>
        <v/>
      </c>
      <c r="M2563" s="54">
        <f>IF(B2563="",0,IF(H2563="Previsto",IF(Visao="Realizado + previsto",1,0),1))</f>
        <v/>
      </c>
      <c r="N2563" s="54">
        <f>IF(OR(B2563="",H2563&lt;&gt;"Previsto"),"",IF(B2563&lt;TODAY(),"Atrasado",IF(B2563&lt;=TODAY()+7,"Vence em 7 dias","A vencer")))</f>
        <v/>
      </c>
    </row>
    <row r="2564">
      <c r="B2564" s="51" t="n"/>
      <c r="C2564" s="52" t="n"/>
      <c r="D2564" s="52" t="n"/>
      <c r="E2564" s="52" t="n"/>
      <c r="F2564" s="52" t="n"/>
      <c r="G2564" s="52" t="n"/>
      <c r="H2564" s="52" t="n"/>
      <c r="I2564" s="53" t="n"/>
      <c r="J2564" s="54">
        <f>IF(D2564="","",IFERROR(INDEX(CatTipo,MATCH(D2564,CatNome,0)),"?"))</f>
        <v/>
      </c>
      <c r="K2564" s="54">
        <f>IF(D2564="","",IFERROR(INDEX(CatGrupo,MATCH(D2564,CatNome,0)),"?"))</f>
        <v/>
      </c>
      <c r="L2564" s="55">
        <f>IF(J2564="Entrada",N(I2564),IF(J2564="Saída",-N(I2564),0))</f>
        <v/>
      </c>
      <c r="M2564" s="54">
        <f>IF(B2564="",0,IF(H2564="Previsto",IF(Visao="Realizado + previsto",1,0),1))</f>
        <v/>
      </c>
      <c r="N2564" s="54">
        <f>IF(OR(B2564="",H2564&lt;&gt;"Previsto"),"",IF(B2564&lt;TODAY(),"Atrasado",IF(B2564&lt;=TODAY()+7,"Vence em 7 dias","A vencer")))</f>
        <v/>
      </c>
    </row>
    <row r="2565">
      <c r="B2565" s="51" t="n"/>
      <c r="C2565" s="52" t="n"/>
      <c r="D2565" s="52" t="n"/>
      <c r="E2565" s="52" t="n"/>
      <c r="F2565" s="52" t="n"/>
      <c r="G2565" s="52" t="n"/>
      <c r="H2565" s="52" t="n"/>
      <c r="I2565" s="53" t="n"/>
      <c r="J2565" s="54">
        <f>IF(D2565="","",IFERROR(INDEX(CatTipo,MATCH(D2565,CatNome,0)),"?"))</f>
        <v/>
      </c>
      <c r="K2565" s="54">
        <f>IF(D2565="","",IFERROR(INDEX(CatGrupo,MATCH(D2565,CatNome,0)),"?"))</f>
        <v/>
      </c>
      <c r="L2565" s="55">
        <f>IF(J2565="Entrada",N(I2565),IF(J2565="Saída",-N(I2565),0))</f>
        <v/>
      </c>
      <c r="M2565" s="54">
        <f>IF(B2565="",0,IF(H2565="Previsto",IF(Visao="Realizado + previsto",1,0),1))</f>
        <v/>
      </c>
      <c r="N2565" s="54">
        <f>IF(OR(B2565="",H2565&lt;&gt;"Previsto"),"",IF(B2565&lt;TODAY(),"Atrasado",IF(B2565&lt;=TODAY()+7,"Vence em 7 dias","A vencer")))</f>
        <v/>
      </c>
    </row>
    <row r="2566">
      <c r="B2566" s="51" t="n"/>
      <c r="C2566" s="52" t="n"/>
      <c r="D2566" s="52" t="n"/>
      <c r="E2566" s="52" t="n"/>
      <c r="F2566" s="52" t="n"/>
      <c r="G2566" s="52" t="n"/>
      <c r="H2566" s="52" t="n"/>
      <c r="I2566" s="53" t="n"/>
      <c r="J2566" s="54">
        <f>IF(D2566="","",IFERROR(INDEX(CatTipo,MATCH(D2566,CatNome,0)),"?"))</f>
        <v/>
      </c>
      <c r="K2566" s="54">
        <f>IF(D2566="","",IFERROR(INDEX(CatGrupo,MATCH(D2566,CatNome,0)),"?"))</f>
        <v/>
      </c>
      <c r="L2566" s="55">
        <f>IF(J2566="Entrada",N(I2566),IF(J2566="Saída",-N(I2566),0))</f>
        <v/>
      </c>
      <c r="M2566" s="54">
        <f>IF(B2566="",0,IF(H2566="Previsto",IF(Visao="Realizado + previsto",1,0),1))</f>
        <v/>
      </c>
      <c r="N2566" s="54">
        <f>IF(OR(B2566="",H2566&lt;&gt;"Previsto"),"",IF(B2566&lt;TODAY(),"Atrasado",IF(B2566&lt;=TODAY()+7,"Vence em 7 dias","A vencer")))</f>
        <v/>
      </c>
    </row>
    <row r="2567">
      <c r="B2567" s="51" t="n"/>
      <c r="C2567" s="52" t="n"/>
      <c r="D2567" s="52" t="n"/>
      <c r="E2567" s="52" t="n"/>
      <c r="F2567" s="52" t="n"/>
      <c r="G2567" s="52" t="n"/>
      <c r="H2567" s="52" t="n"/>
      <c r="I2567" s="53" t="n"/>
      <c r="J2567" s="54">
        <f>IF(D2567="","",IFERROR(INDEX(CatTipo,MATCH(D2567,CatNome,0)),"?"))</f>
        <v/>
      </c>
      <c r="K2567" s="54">
        <f>IF(D2567="","",IFERROR(INDEX(CatGrupo,MATCH(D2567,CatNome,0)),"?"))</f>
        <v/>
      </c>
      <c r="L2567" s="55">
        <f>IF(J2567="Entrada",N(I2567),IF(J2567="Saída",-N(I2567),0))</f>
        <v/>
      </c>
      <c r="M2567" s="54">
        <f>IF(B2567="",0,IF(H2567="Previsto",IF(Visao="Realizado + previsto",1,0),1))</f>
        <v/>
      </c>
      <c r="N2567" s="54">
        <f>IF(OR(B2567="",H2567&lt;&gt;"Previsto"),"",IF(B2567&lt;TODAY(),"Atrasado",IF(B2567&lt;=TODAY()+7,"Vence em 7 dias","A vencer")))</f>
        <v/>
      </c>
    </row>
    <row r="2568">
      <c r="B2568" s="51" t="n"/>
      <c r="C2568" s="52" t="n"/>
      <c r="D2568" s="52" t="n"/>
      <c r="E2568" s="52" t="n"/>
      <c r="F2568" s="52" t="n"/>
      <c r="G2568" s="52" t="n"/>
      <c r="H2568" s="52" t="n"/>
      <c r="I2568" s="53" t="n"/>
      <c r="J2568" s="54">
        <f>IF(D2568="","",IFERROR(INDEX(CatTipo,MATCH(D2568,CatNome,0)),"?"))</f>
        <v/>
      </c>
      <c r="K2568" s="54">
        <f>IF(D2568="","",IFERROR(INDEX(CatGrupo,MATCH(D2568,CatNome,0)),"?"))</f>
        <v/>
      </c>
      <c r="L2568" s="55">
        <f>IF(J2568="Entrada",N(I2568),IF(J2568="Saída",-N(I2568),0))</f>
        <v/>
      </c>
      <c r="M2568" s="54">
        <f>IF(B2568="",0,IF(H2568="Previsto",IF(Visao="Realizado + previsto",1,0),1))</f>
        <v/>
      </c>
      <c r="N2568" s="54">
        <f>IF(OR(B2568="",H2568&lt;&gt;"Previsto"),"",IF(B2568&lt;TODAY(),"Atrasado",IF(B2568&lt;=TODAY()+7,"Vence em 7 dias","A vencer")))</f>
        <v/>
      </c>
    </row>
    <row r="2569">
      <c r="B2569" s="51" t="n"/>
      <c r="C2569" s="52" t="n"/>
      <c r="D2569" s="52" t="n"/>
      <c r="E2569" s="52" t="n"/>
      <c r="F2569" s="52" t="n"/>
      <c r="G2569" s="52" t="n"/>
      <c r="H2569" s="52" t="n"/>
      <c r="I2569" s="53" t="n"/>
      <c r="J2569" s="54">
        <f>IF(D2569="","",IFERROR(INDEX(CatTipo,MATCH(D2569,CatNome,0)),"?"))</f>
        <v/>
      </c>
      <c r="K2569" s="54">
        <f>IF(D2569="","",IFERROR(INDEX(CatGrupo,MATCH(D2569,CatNome,0)),"?"))</f>
        <v/>
      </c>
      <c r="L2569" s="55">
        <f>IF(J2569="Entrada",N(I2569),IF(J2569="Saída",-N(I2569),0))</f>
        <v/>
      </c>
      <c r="M2569" s="54">
        <f>IF(B2569="",0,IF(H2569="Previsto",IF(Visao="Realizado + previsto",1,0),1))</f>
        <v/>
      </c>
      <c r="N2569" s="54">
        <f>IF(OR(B2569="",H2569&lt;&gt;"Previsto"),"",IF(B2569&lt;TODAY(),"Atrasado",IF(B2569&lt;=TODAY()+7,"Vence em 7 dias","A vencer")))</f>
        <v/>
      </c>
    </row>
    <row r="2570">
      <c r="B2570" s="51" t="n"/>
      <c r="C2570" s="52" t="n"/>
      <c r="D2570" s="52" t="n"/>
      <c r="E2570" s="52" t="n"/>
      <c r="F2570" s="52" t="n"/>
      <c r="G2570" s="52" t="n"/>
      <c r="H2570" s="52" t="n"/>
      <c r="I2570" s="53" t="n"/>
      <c r="J2570" s="54">
        <f>IF(D2570="","",IFERROR(INDEX(CatTipo,MATCH(D2570,CatNome,0)),"?"))</f>
        <v/>
      </c>
      <c r="K2570" s="54">
        <f>IF(D2570="","",IFERROR(INDEX(CatGrupo,MATCH(D2570,CatNome,0)),"?"))</f>
        <v/>
      </c>
      <c r="L2570" s="55">
        <f>IF(J2570="Entrada",N(I2570),IF(J2570="Saída",-N(I2570),0))</f>
        <v/>
      </c>
      <c r="M2570" s="54">
        <f>IF(B2570="",0,IF(H2570="Previsto",IF(Visao="Realizado + previsto",1,0),1))</f>
        <v/>
      </c>
      <c r="N2570" s="54">
        <f>IF(OR(B2570="",H2570&lt;&gt;"Previsto"),"",IF(B2570&lt;TODAY(),"Atrasado",IF(B2570&lt;=TODAY()+7,"Vence em 7 dias","A vencer")))</f>
        <v/>
      </c>
    </row>
    <row r="2571">
      <c r="B2571" s="51" t="n"/>
      <c r="C2571" s="52" t="n"/>
      <c r="D2571" s="52" t="n"/>
      <c r="E2571" s="52" t="n"/>
      <c r="F2571" s="52" t="n"/>
      <c r="G2571" s="52" t="n"/>
      <c r="H2571" s="52" t="n"/>
      <c r="I2571" s="53" t="n"/>
      <c r="J2571" s="54">
        <f>IF(D2571="","",IFERROR(INDEX(CatTipo,MATCH(D2571,CatNome,0)),"?"))</f>
        <v/>
      </c>
      <c r="K2571" s="54">
        <f>IF(D2571="","",IFERROR(INDEX(CatGrupo,MATCH(D2571,CatNome,0)),"?"))</f>
        <v/>
      </c>
      <c r="L2571" s="55">
        <f>IF(J2571="Entrada",N(I2571),IF(J2571="Saída",-N(I2571),0))</f>
        <v/>
      </c>
      <c r="M2571" s="54">
        <f>IF(B2571="",0,IF(H2571="Previsto",IF(Visao="Realizado + previsto",1,0),1))</f>
        <v/>
      </c>
      <c r="N2571" s="54">
        <f>IF(OR(B2571="",H2571&lt;&gt;"Previsto"),"",IF(B2571&lt;TODAY(),"Atrasado",IF(B2571&lt;=TODAY()+7,"Vence em 7 dias","A vencer")))</f>
        <v/>
      </c>
    </row>
    <row r="2572">
      <c r="B2572" s="51" t="n"/>
      <c r="C2572" s="52" t="n"/>
      <c r="D2572" s="52" t="n"/>
      <c r="E2572" s="52" t="n"/>
      <c r="F2572" s="52" t="n"/>
      <c r="G2572" s="52" t="n"/>
      <c r="H2572" s="52" t="n"/>
      <c r="I2572" s="53" t="n"/>
      <c r="J2572" s="54">
        <f>IF(D2572="","",IFERROR(INDEX(CatTipo,MATCH(D2572,CatNome,0)),"?"))</f>
        <v/>
      </c>
      <c r="K2572" s="54">
        <f>IF(D2572="","",IFERROR(INDEX(CatGrupo,MATCH(D2572,CatNome,0)),"?"))</f>
        <v/>
      </c>
      <c r="L2572" s="55">
        <f>IF(J2572="Entrada",N(I2572),IF(J2572="Saída",-N(I2572),0))</f>
        <v/>
      </c>
      <c r="M2572" s="54">
        <f>IF(B2572="",0,IF(H2572="Previsto",IF(Visao="Realizado + previsto",1,0),1))</f>
        <v/>
      </c>
      <c r="N2572" s="54">
        <f>IF(OR(B2572="",H2572&lt;&gt;"Previsto"),"",IF(B2572&lt;TODAY(),"Atrasado",IF(B2572&lt;=TODAY()+7,"Vence em 7 dias","A vencer")))</f>
        <v/>
      </c>
    </row>
    <row r="2573">
      <c r="B2573" s="51" t="n"/>
      <c r="C2573" s="52" t="n"/>
      <c r="D2573" s="52" t="n"/>
      <c r="E2573" s="52" t="n"/>
      <c r="F2573" s="52" t="n"/>
      <c r="G2573" s="52" t="n"/>
      <c r="H2573" s="52" t="n"/>
      <c r="I2573" s="53" t="n"/>
      <c r="J2573" s="54">
        <f>IF(D2573="","",IFERROR(INDEX(CatTipo,MATCH(D2573,CatNome,0)),"?"))</f>
        <v/>
      </c>
      <c r="K2573" s="54">
        <f>IF(D2573="","",IFERROR(INDEX(CatGrupo,MATCH(D2573,CatNome,0)),"?"))</f>
        <v/>
      </c>
      <c r="L2573" s="55">
        <f>IF(J2573="Entrada",N(I2573),IF(J2573="Saída",-N(I2573),0))</f>
        <v/>
      </c>
      <c r="M2573" s="54">
        <f>IF(B2573="",0,IF(H2573="Previsto",IF(Visao="Realizado + previsto",1,0),1))</f>
        <v/>
      </c>
      <c r="N2573" s="54">
        <f>IF(OR(B2573="",H2573&lt;&gt;"Previsto"),"",IF(B2573&lt;TODAY(),"Atrasado",IF(B2573&lt;=TODAY()+7,"Vence em 7 dias","A vencer")))</f>
        <v/>
      </c>
    </row>
    <row r="2574">
      <c r="B2574" s="51" t="n"/>
      <c r="C2574" s="52" t="n"/>
      <c r="D2574" s="52" t="n"/>
      <c r="E2574" s="52" t="n"/>
      <c r="F2574" s="52" t="n"/>
      <c r="G2574" s="52" t="n"/>
      <c r="H2574" s="52" t="n"/>
      <c r="I2574" s="53" t="n"/>
      <c r="J2574" s="54">
        <f>IF(D2574="","",IFERROR(INDEX(CatTipo,MATCH(D2574,CatNome,0)),"?"))</f>
        <v/>
      </c>
      <c r="K2574" s="54">
        <f>IF(D2574="","",IFERROR(INDEX(CatGrupo,MATCH(D2574,CatNome,0)),"?"))</f>
        <v/>
      </c>
      <c r="L2574" s="55">
        <f>IF(J2574="Entrada",N(I2574),IF(J2574="Saída",-N(I2574),0))</f>
        <v/>
      </c>
      <c r="M2574" s="54">
        <f>IF(B2574="",0,IF(H2574="Previsto",IF(Visao="Realizado + previsto",1,0),1))</f>
        <v/>
      </c>
      <c r="N2574" s="54">
        <f>IF(OR(B2574="",H2574&lt;&gt;"Previsto"),"",IF(B2574&lt;TODAY(),"Atrasado",IF(B2574&lt;=TODAY()+7,"Vence em 7 dias","A vencer")))</f>
        <v/>
      </c>
    </row>
    <row r="2575">
      <c r="B2575" s="51" t="n"/>
      <c r="C2575" s="52" t="n"/>
      <c r="D2575" s="52" t="n"/>
      <c r="E2575" s="52" t="n"/>
      <c r="F2575" s="52" t="n"/>
      <c r="G2575" s="52" t="n"/>
      <c r="H2575" s="52" t="n"/>
      <c r="I2575" s="53" t="n"/>
      <c r="J2575" s="54">
        <f>IF(D2575="","",IFERROR(INDEX(CatTipo,MATCH(D2575,CatNome,0)),"?"))</f>
        <v/>
      </c>
      <c r="K2575" s="54">
        <f>IF(D2575="","",IFERROR(INDEX(CatGrupo,MATCH(D2575,CatNome,0)),"?"))</f>
        <v/>
      </c>
      <c r="L2575" s="55">
        <f>IF(J2575="Entrada",N(I2575),IF(J2575="Saída",-N(I2575),0))</f>
        <v/>
      </c>
      <c r="M2575" s="54">
        <f>IF(B2575="",0,IF(H2575="Previsto",IF(Visao="Realizado + previsto",1,0),1))</f>
        <v/>
      </c>
      <c r="N2575" s="54">
        <f>IF(OR(B2575="",H2575&lt;&gt;"Previsto"),"",IF(B2575&lt;TODAY(),"Atrasado",IF(B2575&lt;=TODAY()+7,"Vence em 7 dias","A vencer")))</f>
        <v/>
      </c>
    </row>
    <row r="2576">
      <c r="B2576" s="51" t="n"/>
      <c r="C2576" s="52" t="n"/>
      <c r="D2576" s="52" t="n"/>
      <c r="E2576" s="52" t="n"/>
      <c r="F2576" s="52" t="n"/>
      <c r="G2576" s="52" t="n"/>
      <c r="H2576" s="52" t="n"/>
      <c r="I2576" s="53" t="n"/>
      <c r="J2576" s="54">
        <f>IF(D2576="","",IFERROR(INDEX(CatTipo,MATCH(D2576,CatNome,0)),"?"))</f>
        <v/>
      </c>
      <c r="K2576" s="54">
        <f>IF(D2576="","",IFERROR(INDEX(CatGrupo,MATCH(D2576,CatNome,0)),"?"))</f>
        <v/>
      </c>
      <c r="L2576" s="55">
        <f>IF(J2576="Entrada",N(I2576),IF(J2576="Saída",-N(I2576),0))</f>
        <v/>
      </c>
      <c r="M2576" s="54">
        <f>IF(B2576="",0,IF(H2576="Previsto",IF(Visao="Realizado + previsto",1,0),1))</f>
        <v/>
      </c>
      <c r="N2576" s="54">
        <f>IF(OR(B2576="",H2576&lt;&gt;"Previsto"),"",IF(B2576&lt;TODAY(),"Atrasado",IF(B2576&lt;=TODAY()+7,"Vence em 7 dias","A vencer")))</f>
        <v/>
      </c>
    </row>
    <row r="2577">
      <c r="B2577" s="51" t="n"/>
      <c r="C2577" s="52" t="n"/>
      <c r="D2577" s="52" t="n"/>
      <c r="E2577" s="52" t="n"/>
      <c r="F2577" s="52" t="n"/>
      <c r="G2577" s="52" t="n"/>
      <c r="H2577" s="52" t="n"/>
      <c r="I2577" s="53" t="n"/>
      <c r="J2577" s="54">
        <f>IF(D2577="","",IFERROR(INDEX(CatTipo,MATCH(D2577,CatNome,0)),"?"))</f>
        <v/>
      </c>
      <c r="K2577" s="54">
        <f>IF(D2577="","",IFERROR(INDEX(CatGrupo,MATCH(D2577,CatNome,0)),"?"))</f>
        <v/>
      </c>
      <c r="L2577" s="55">
        <f>IF(J2577="Entrada",N(I2577),IF(J2577="Saída",-N(I2577),0))</f>
        <v/>
      </c>
      <c r="M2577" s="54">
        <f>IF(B2577="",0,IF(H2577="Previsto",IF(Visao="Realizado + previsto",1,0),1))</f>
        <v/>
      </c>
      <c r="N2577" s="54">
        <f>IF(OR(B2577="",H2577&lt;&gt;"Previsto"),"",IF(B2577&lt;TODAY(),"Atrasado",IF(B2577&lt;=TODAY()+7,"Vence em 7 dias","A vencer")))</f>
        <v/>
      </c>
    </row>
    <row r="2578">
      <c r="B2578" s="51" t="n"/>
      <c r="C2578" s="52" t="n"/>
      <c r="D2578" s="52" t="n"/>
      <c r="E2578" s="52" t="n"/>
      <c r="F2578" s="52" t="n"/>
      <c r="G2578" s="52" t="n"/>
      <c r="H2578" s="52" t="n"/>
      <c r="I2578" s="53" t="n"/>
      <c r="J2578" s="54">
        <f>IF(D2578="","",IFERROR(INDEX(CatTipo,MATCH(D2578,CatNome,0)),"?"))</f>
        <v/>
      </c>
      <c r="K2578" s="54">
        <f>IF(D2578="","",IFERROR(INDEX(CatGrupo,MATCH(D2578,CatNome,0)),"?"))</f>
        <v/>
      </c>
      <c r="L2578" s="55">
        <f>IF(J2578="Entrada",N(I2578),IF(J2578="Saída",-N(I2578),0))</f>
        <v/>
      </c>
      <c r="M2578" s="54">
        <f>IF(B2578="",0,IF(H2578="Previsto",IF(Visao="Realizado + previsto",1,0),1))</f>
        <v/>
      </c>
      <c r="N2578" s="54">
        <f>IF(OR(B2578="",H2578&lt;&gt;"Previsto"),"",IF(B2578&lt;TODAY(),"Atrasado",IF(B2578&lt;=TODAY()+7,"Vence em 7 dias","A vencer")))</f>
        <v/>
      </c>
    </row>
    <row r="2579">
      <c r="B2579" s="51" t="n"/>
      <c r="C2579" s="52" t="n"/>
      <c r="D2579" s="52" t="n"/>
      <c r="E2579" s="52" t="n"/>
      <c r="F2579" s="52" t="n"/>
      <c r="G2579" s="52" t="n"/>
      <c r="H2579" s="52" t="n"/>
      <c r="I2579" s="53" t="n"/>
      <c r="J2579" s="54">
        <f>IF(D2579="","",IFERROR(INDEX(CatTipo,MATCH(D2579,CatNome,0)),"?"))</f>
        <v/>
      </c>
      <c r="K2579" s="54">
        <f>IF(D2579="","",IFERROR(INDEX(CatGrupo,MATCH(D2579,CatNome,0)),"?"))</f>
        <v/>
      </c>
      <c r="L2579" s="55">
        <f>IF(J2579="Entrada",N(I2579),IF(J2579="Saída",-N(I2579),0))</f>
        <v/>
      </c>
      <c r="M2579" s="54">
        <f>IF(B2579="",0,IF(H2579="Previsto",IF(Visao="Realizado + previsto",1,0),1))</f>
        <v/>
      </c>
      <c r="N2579" s="54">
        <f>IF(OR(B2579="",H2579&lt;&gt;"Previsto"),"",IF(B2579&lt;TODAY(),"Atrasado",IF(B2579&lt;=TODAY()+7,"Vence em 7 dias","A vencer")))</f>
        <v/>
      </c>
    </row>
    <row r="2580">
      <c r="B2580" s="51" t="n"/>
      <c r="C2580" s="52" t="n"/>
      <c r="D2580" s="52" t="n"/>
      <c r="E2580" s="52" t="n"/>
      <c r="F2580" s="52" t="n"/>
      <c r="G2580" s="52" t="n"/>
      <c r="H2580" s="52" t="n"/>
      <c r="I2580" s="53" t="n"/>
      <c r="J2580" s="54">
        <f>IF(D2580="","",IFERROR(INDEX(CatTipo,MATCH(D2580,CatNome,0)),"?"))</f>
        <v/>
      </c>
      <c r="K2580" s="54">
        <f>IF(D2580="","",IFERROR(INDEX(CatGrupo,MATCH(D2580,CatNome,0)),"?"))</f>
        <v/>
      </c>
      <c r="L2580" s="55">
        <f>IF(J2580="Entrada",N(I2580),IF(J2580="Saída",-N(I2580),0))</f>
        <v/>
      </c>
      <c r="M2580" s="54">
        <f>IF(B2580="",0,IF(H2580="Previsto",IF(Visao="Realizado + previsto",1,0),1))</f>
        <v/>
      </c>
      <c r="N2580" s="54">
        <f>IF(OR(B2580="",H2580&lt;&gt;"Previsto"),"",IF(B2580&lt;TODAY(),"Atrasado",IF(B2580&lt;=TODAY()+7,"Vence em 7 dias","A vencer")))</f>
        <v/>
      </c>
    </row>
    <row r="2581">
      <c r="B2581" s="51" t="n"/>
      <c r="C2581" s="52" t="n"/>
      <c r="D2581" s="52" t="n"/>
      <c r="E2581" s="52" t="n"/>
      <c r="F2581" s="52" t="n"/>
      <c r="G2581" s="52" t="n"/>
      <c r="H2581" s="52" t="n"/>
      <c r="I2581" s="53" t="n"/>
      <c r="J2581" s="54">
        <f>IF(D2581="","",IFERROR(INDEX(CatTipo,MATCH(D2581,CatNome,0)),"?"))</f>
        <v/>
      </c>
      <c r="K2581" s="54">
        <f>IF(D2581="","",IFERROR(INDEX(CatGrupo,MATCH(D2581,CatNome,0)),"?"))</f>
        <v/>
      </c>
      <c r="L2581" s="55">
        <f>IF(J2581="Entrada",N(I2581),IF(J2581="Saída",-N(I2581),0))</f>
        <v/>
      </c>
      <c r="M2581" s="54">
        <f>IF(B2581="",0,IF(H2581="Previsto",IF(Visao="Realizado + previsto",1,0),1))</f>
        <v/>
      </c>
      <c r="N2581" s="54">
        <f>IF(OR(B2581="",H2581&lt;&gt;"Previsto"),"",IF(B2581&lt;TODAY(),"Atrasado",IF(B2581&lt;=TODAY()+7,"Vence em 7 dias","A vencer")))</f>
        <v/>
      </c>
    </row>
    <row r="2582">
      <c r="B2582" s="51" t="n"/>
      <c r="C2582" s="52" t="n"/>
      <c r="D2582" s="52" t="n"/>
      <c r="E2582" s="52" t="n"/>
      <c r="F2582" s="52" t="n"/>
      <c r="G2582" s="52" t="n"/>
      <c r="H2582" s="52" t="n"/>
      <c r="I2582" s="53" t="n"/>
      <c r="J2582" s="54">
        <f>IF(D2582="","",IFERROR(INDEX(CatTipo,MATCH(D2582,CatNome,0)),"?"))</f>
        <v/>
      </c>
      <c r="K2582" s="54">
        <f>IF(D2582="","",IFERROR(INDEX(CatGrupo,MATCH(D2582,CatNome,0)),"?"))</f>
        <v/>
      </c>
      <c r="L2582" s="55">
        <f>IF(J2582="Entrada",N(I2582),IF(J2582="Saída",-N(I2582),0))</f>
        <v/>
      </c>
      <c r="M2582" s="54">
        <f>IF(B2582="",0,IF(H2582="Previsto",IF(Visao="Realizado + previsto",1,0),1))</f>
        <v/>
      </c>
      <c r="N2582" s="54">
        <f>IF(OR(B2582="",H2582&lt;&gt;"Previsto"),"",IF(B2582&lt;TODAY(),"Atrasado",IF(B2582&lt;=TODAY()+7,"Vence em 7 dias","A vencer")))</f>
        <v/>
      </c>
    </row>
    <row r="2583">
      <c r="B2583" s="51" t="n"/>
      <c r="C2583" s="52" t="n"/>
      <c r="D2583" s="52" t="n"/>
      <c r="E2583" s="52" t="n"/>
      <c r="F2583" s="52" t="n"/>
      <c r="G2583" s="52" t="n"/>
      <c r="H2583" s="52" t="n"/>
      <c r="I2583" s="53" t="n"/>
      <c r="J2583" s="54">
        <f>IF(D2583="","",IFERROR(INDEX(CatTipo,MATCH(D2583,CatNome,0)),"?"))</f>
        <v/>
      </c>
      <c r="K2583" s="54">
        <f>IF(D2583="","",IFERROR(INDEX(CatGrupo,MATCH(D2583,CatNome,0)),"?"))</f>
        <v/>
      </c>
      <c r="L2583" s="55">
        <f>IF(J2583="Entrada",N(I2583),IF(J2583="Saída",-N(I2583),0))</f>
        <v/>
      </c>
      <c r="M2583" s="54">
        <f>IF(B2583="",0,IF(H2583="Previsto",IF(Visao="Realizado + previsto",1,0),1))</f>
        <v/>
      </c>
      <c r="N2583" s="54">
        <f>IF(OR(B2583="",H2583&lt;&gt;"Previsto"),"",IF(B2583&lt;TODAY(),"Atrasado",IF(B2583&lt;=TODAY()+7,"Vence em 7 dias","A vencer")))</f>
        <v/>
      </c>
    </row>
    <row r="2584">
      <c r="B2584" s="51" t="n"/>
      <c r="C2584" s="52" t="n"/>
      <c r="D2584" s="52" t="n"/>
      <c r="E2584" s="52" t="n"/>
      <c r="F2584" s="52" t="n"/>
      <c r="G2584" s="52" t="n"/>
      <c r="H2584" s="52" t="n"/>
      <c r="I2584" s="53" t="n"/>
      <c r="J2584" s="54">
        <f>IF(D2584="","",IFERROR(INDEX(CatTipo,MATCH(D2584,CatNome,0)),"?"))</f>
        <v/>
      </c>
      <c r="K2584" s="54">
        <f>IF(D2584="","",IFERROR(INDEX(CatGrupo,MATCH(D2584,CatNome,0)),"?"))</f>
        <v/>
      </c>
      <c r="L2584" s="55">
        <f>IF(J2584="Entrada",N(I2584),IF(J2584="Saída",-N(I2584),0))</f>
        <v/>
      </c>
      <c r="M2584" s="54">
        <f>IF(B2584="",0,IF(H2584="Previsto",IF(Visao="Realizado + previsto",1,0),1))</f>
        <v/>
      </c>
      <c r="N2584" s="54">
        <f>IF(OR(B2584="",H2584&lt;&gt;"Previsto"),"",IF(B2584&lt;TODAY(),"Atrasado",IF(B2584&lt;=TODAY()+7,"Vence em 7 dias","A vencer")))</f>
        <v/>
      </c>
    </row>
    <row r="2585">
      <c r="B2585" s="51" t="n"/>
      <c r="C2585" s="52" t="n"/>
      <c r="D2585" s="52" t="n"/>
      <c r="E2585" s="52" t="n"/>
      <c r="F2585" s="52" t="n"/>
      <c r="G2585" s="52" t="n"/>
      <c r="H2585" s="52" t="n"/>
      <c r="I2585" s="53" t="n"/>
      <c r="J2585" s="54">
        <f>IF(D2585="","",IFERROR(INDEX(CatTipo,MATCH(D2585,CatNome,0)),"?"))</f>
        <v/>
      </c>
      <c r="K2585" s="54">
        <f>IF(D2585="","",IFERROR(INDEX(CatGrupo,MATCH(D2585,CatNome,0)),"?"))</f>
        <v/>
      </c>
      <c r="L2585" s="55">
        <f>IF(J2585="Entrada",N(I2585),IF(J2585="Saída",-N(I2585),0))</f>
        <v/>
      </c>
      <c r="M2585" s="54">
        <f>IF(B2585="",0,IF(H2585="Previsto",IF(Visao="Realizado + previsto",1,0),1))</f>
        <v/>
      </c>
      <c r="N2585" s="54">
        <f>IF(OR(B2585="",H2585&lt;&gt;"Previsto"),"",IF(B2585&lt;TODAY(),"Atrasado",IF(B2585&lt;=TODAY()+7,"Vence em 7 dias","A vencer")))</f>
        <v/>
      </c>
    </row>
    <row r="2586">
      <c r="B2586" s="51" t="n"/>
      <c r="C2586" s="52" t="n"/>
      <c r="D2586" s="52" t="n"/>
      <c r="E2586" s="52" t="n"/>
      <c r="F2586" s="52" t="n"/>
      <c r="G2586" s="52" t="n"/>
      <c r="H2586" s="52" t="n"/>
      <c r="I2586" s="53" t="n"/>
      <c r="J2586" s="54">
        <f>IF(D2586="","",IFERROR(INDEX(CatTipo,MATCH(D2586,CatNome,0)),"?"))</f>
        <v/>
      </c>
      <c r="K2586" s="54">
        <f>IF(D2586="","",IFERROR(INDEX(CatGrupo,MATCH(D2586,CatNome,0)),"?"))</f>
        <v/>
      </c>
      <c r="L2586" s="55">
        <f>IF(J2586="Entrada",N(I2586),IF(J2586="Saída",-N(I2586),0))</f>
        <v/>
      </c>
      <c r="M2586" s="54">
        <f>IF(B2586="",0,IF(H2586="Previsto",IF(Visao="Realizado + previsto",1,0),1))</f>
        <v/>
      </c>
      <c r="N2586" s="54">
        <f>IF(OR(B2586="",H2586&lt;&gt;"Previsto"),"",IF(B2586&lt;TODAY(),"Atrasado",IF(B2586&lt;=TODAY()+7,"Vence em 7 dias","A vencer")))</f>
        <v/>
      </c>
    </row>
    <row r="2587">
      <c r="B2587" s="51" t="n"/>
      <c r="C2587" s="52" t="n"/>
      <c r="D2587" s="52" t="n"/>
      <c r="E2587" s="52" t="n"/>
      <c r="F2587" s="52" t="n"/>
      <c r="G2587" s="52" t="n"/>
      <c r="H2587" s="52" t="n"/>
      <c r="I2587" s="53" t="n"/>
      <c r="J2587" s="54">
        <f>IF(D2587="","",IFERROR(INDEX(CatTipo,MATCH(D2587,CatNome,0)),"?"))</f>
        <v/>
      </c>
      <c r="K2587" s="54">
        <f>IF(D2587="","",IFERROR(INDEX(CatGrupo,MATCH(D2587,CatNome,0)),"?"))</f>
        <v/>
      </c>
      <c r="L2587" s="55">
        <f>IF(J2587="Entrada",N(I2587),IF(J2587="Saída",-N(I2587),0))</f>
        <v/>
      </c>
      <c r="M2587" s="54">
        <f>IF(B2587="",0,IF(H2587="Previsto",IF(Visao="Realizado + previsto",1,0),1))</f>
        <v/>
      </c>
      <c r="N2587" s="54">
        <f>IF(OR(B2587="",H2587&lt;&gt;"Previsto"),"",IF(B2587&lt;TODAY(),"Atrasado",IF(B2587&lt;=TODAY()+7,"Vence em 7 dias","A vencer")))</f>
        <v/>
      </c>
    </row>
    <row r="2588">
      <c r="B2588" s="51" t="n"/>
      <c r="C2588" s="52" t="n"/>
      <c r="D2588" s="52" t="n"/>
      <c r="E2588" s="52" t="n"/>
      <c r="F2588" s="52" t="n"/>
      <c r="G2588" s="52" t="n"/>
      <c r="H2588" s="52" t="n"/>
      <c r="I2588" s="53" t="n"/>
      <c r="J2588" s="54">
        <f>IF(D2588="","",IFERROR(INDEX(CatTipo,MATCH(D2588,CatNome,0)),"?"))</f>
        <v/>
      </c>
      <c r="K2588" s="54">
        <f>IF(D2588="","",IFERROR(INDEX(CatGrupo,MATCH(D2588,CatNome,0)),"?"))</f>
        <v/>
      </c>
      <c r="L2588" s="55">
        <f>IF(J2588="Entrada",N(I2588),IF(J2588="Saída",-N(I2588),0))</f>
        <v/>
      </c>
      <c r="M2588" s="54">
        <f>IF(B2588="",0,IF(H2588="Previsto",IF(Visao="Realizado + previsto",1,0),1))</f>
        <v/>
      </c>
      <c r="N2588" s="54">
        <f>IF(OR(B2588="",H2588&lt;&gt;"Previsto"),"",IF(B2588&lt;TODAY(),"Atrasado",IF(B2588&lt;=TODAY()+7,"Vence em 7 dias","A vencer")))</f>
        <v/>
      </c>
    </row>
    <row r="2589">
      <c r="B2589" s="51" t="n"/>
      <c r="C2589" s="52" t="n"/>
      <c r="D2589" s="52" t="n"/>
      <c r="E2589" s="52" t="n"/>
      <c r="F2589" s="52" t="n"/>
      <c r="G2589" s="52" t="n"/>
      <c r="H2589" s="52" t="n"/>
      <c r="I2589" s="53" t="n"/>
      <c r="J2589" s="54">
        <f>IF(D2589="","",IFERROR(INDEX(CatTipo,MATCH(D2589,CatNome,0)),"?"))</f>
        <v/>
      </c>
      <c r="K2589" s="54">
        <f>IF(D2589="","",IFERROR(INDEX(CatGrupo,MATCH(D2589,CatNome,0)),"?"))</f>
        <v/>
      </c>
      <c r="L2589" s="55">
        <f>IF(J2589="Entrada",N(I2589),IF(J2589="Saída",-N(I2589),0))</f>
        <v/>
      </c>
      <c r="M2589" s="54">
        <f>IF(B2589="",0,IF(H2589="Previsto",IF(Visao="Realizado + previsto",1,0),1))</f>
        <v/>
      </c>
      <c r="N2589" s="54">
        <f>IF(OR(B2589="",H2589&lt;&gt;"Previsto"),"",IF(B2589&lt;TODAY(),"Atrasado",IF(B2589&lt;=TODAY()+7,"Vence em 7 dias","A vencer")))</f>
        <v/>
      </c>
    </row>
    <row r="2590">
      <c r="B2590" s="51" t="n"/>
      <c r="C2590" s="52" t="n"/>
      <c r="D2590" s="52" t="n"/>
      <c r="E2590" s="52" t="n"/>
      <c r="F2590" s="52" t="n"/>
      <c r="G2590" s="52" t="n"/>
      <c r="H2590" s="52" t="n"/>
      <c r="I2590" s="53" t="n"/>
      <c r="J2590" s="54">
        <f>IF(D2590="","",IFERROR(INDEX(CatTipo,MATCH(D2590,CatNome,0)),"?"))</f>
        <v/>
      </c>
      <c r="K2590" s="54">
        <f>IF(D2590="","",IFERROR(INDEX(CatGrupo,MATCH(D2590,CatNome,0)),"?"))</f>
        <v/>
      </c>
      <c r="L2590" s="55">
        <f>IF(J2590="Entrada",N(I2590),IF(J2590="Saída",-N(I2590),0))</f>
        <v/>
      </c>
      <c r="M2590" s="54">
        <f>IF(B2590="",0,IF(H2590="Previsto",IF(Visao="Realizado + previsto",1,0),1))</f>
        <v/>
      </c>
      <c r="N2590" s="54">
        <f>IF(OR(B2590="",H2590&lt;&gt;"Previsto"),"",IF(B2590&lt;TODAY(),"Atrasado",IF(B2590&lt;=TODAY()+7,"Vence em 7 dias","A vencer")))</f>
        <v/>
      </c>
    </row>
    <row r="2591">
      <c r="B2591" s="51" t="n"/>
      <c r="C2591" s="52" t="n"/>
      <c r="D2591" s="52" t="n"/>
      <c r="E2591" s="52" t="n"/>
      <c r="F2591" s="52" t="n"/>
      <c r="G2591" s="52" t="n"/>
      <c r="H2591" s="52" t="n"/>
      <c r="I2591" s="53" t="n"/>
      <c r="J2591" s="54">
        <f>IF(D2591="","",IFERROR(INDEX(CatTipo,MATCH(D2591,CatNome,0)),"?"))</f>
        <v/>
      </c>
      <c r="K2591" s="54">
        <f>IF(D2591="","",IFERROR(INDEX(CatGrupo,MATCH(D2591,CatNome,0)),"?"))</f>
        <v/>
      </c>
      <c r="L2591" s="55">
        <f>IF(J2591="Entrada",N(I2591),IF(J2591="Saída",-N(I2591),0))</f>
        <v/>
      </c>
      <c r="M2591" s="54">
        <f>IF(B2591="",0,IF(H2591="Previsto",IF(Visao="Realizado + previsto",1,0),1))</f>
        <v/>
      </c>
      <c r="N2591" s="54">
        <f>IF(OR(B2591="",H2591&lt;&gt;"Previsto"),"",IF(B2591&lt;TODAY(),"Atrasado",IF(B2591&lt;=TODAY()+7,"Vence em 7 dias","A vencer")))</f>
        <v/>
      </c>
    </row>
    <row r="2592">
      <c r="B2592" s="51" t="n"/>
      <c r="C2592" s="52" t="n"/>
      <c r="D2592" s="52" t="n"/>
      <c r="E2592" s="52" t="n"/>
      <c r="F2592" s="52" t="n"/>
      <c r="G2592" s="52" t="n"/>
      <c r="H2592" s="52" t="n"/>
      <c r="I2592" s="53" t="n"/>
      <c r="J2592" s="54">
        <f>IF(D2592="","",IFERROR(INDEX(CatTipo,MATCH(D2592,CatNome,0)),"?"))</f>
        <v/>
      </c>
      <c r="K2592" s="54">
        <f>IF(D2592="","",IFERROR(INDEX(CatGrupo,MATCH(D2592,CatNome,0)),"?"))</f>
        <v/>
      </c>
      <c r="L2592" s="55">
        <f>IF(J2592="Entrada",N(I2592),IF(J2592="Saída",-N(I2592),0))</f>
        <v/>
      </c>
      <c r="M2592" s="54">
        <f>IF(B2592="",0,IF(H2592="Previsto",IF(Visao="Realizado + previsto",1,0),1))</f>
        <v/>
      </c>
      <c r="N2592" s="54">
        <f>IF(OR(B2592="",H2592&lt;&gt;"Previsto"),"",IF(B2592&lt;TODAY(),"Atrasado",IF(B2592&lt;=TODAY()+7,"Vence em 7 dias","A vencer")))</f>
        <v/>
      </c>
    </row>
    <row r="2593">
      <c r="B2593" s="51" t="n"/>
      <c r="C2593" s="52" t="n"/>
      <c r="D2593" s="52" t="n"/>
      <c r="E2593" s="52" t="n"/>
      <c r="F2593" s="52" t="n"/>
      <c r="G2593" s="52" t="n"/>
      <c r="H2593" s="52" t="n"/>
      <c r="I2593" s="53" t="n"/>
      <c r="J2593" s="54">
        <f>IF(D2593="","",IFERROR(INDEX(CatTipo,MATCH(D2593,CatNome,0)),"?"))</f>
        <v/>
      </c>
      <c r="K2593" s="54">
        <f>IF(D2593="","",IFERROR(INDEX(CatGrupo,MATCH(D2593,CatNome,0)),"?"))</f>
        <v/>
      </c>
      <c r="L2593" s="55">
        <f>IF(J2593="Entrada",N(I2593),IF(J2593="Saída",-N(I2593),0))</f>
        <v/>
      </c>
      <c r="M2593" s="54">
        <f>IF(B2593="",0,IF(H2593="Previsto",IF(Visao="Realizado + previsto",1,0),1))</f>
        <v/>
      </c>
      <c r="N2593" s="54">
        <f>IF(OR(B2593="",H2593&lt;&gt;"Previsto"),"",IF(B2593&lt;TODAY(),"Atrasado",IF(B2593&lt;=TODAY()+7,"Vence em 7 dias","A vencer")))</f>
        <v/>
      </c>
    </row>
    <row r="2594">
      <c r="B2594" s="51" t="n"/>
      <c r="C2594" s="52" t="n"/>
      <c r="D2594" s="52" t="n"/>
      <c r="E2594" s="52" t="n"/>
      <c r="F2594" s="52" t="n"/>
      <c r="G2594" s="52" t="n"/>
      <c r="H2594" s="52" t="n"/>
      <c r="I2594" s="53" t="n"/>
      <c r="J2594" s="54">
        <f>IF(D2594="","",IFERROR(INDEX(CatTipo,MATCH(D2594,CatNome,0)),"?"))</f>
        <v/>
      </c>
      <c r="K2594" s="54">
        <f>IF(D2594="","",IFERROR(INDEX(CatGrupo,MATCH(D2594,CatNome,0)),"?"))</f>
        <v/>
      </c>
      <c r="L2594" s="55">
        <f>IF(J2594="Entrada",N(I2594),IF(J2594="Saída",-N(I2594),0))</f>
        <v/>
      </c>
      <c r="M2594" s="54">
        <f>IF(B2594="",0,IF(H2594="Previsto",IF(Visao="Realizado + previsto",1,0),1))</f>
        <v/>
      </c>
      <c r="N2594" s="54">
        <f>IF(OR(B2594="",H2594&lt;&gt;"Previsto"),"",IF(B2594&lt;TODAY(),"Atrasado",IF(B2594&lt;=TODAY()+7,"Vence em 7 dias","A vencer")))</f>
        <v/>
      </c>
    </row>
    <row r="2595">
      <c r="B2595" s="51" t="n"/>
      <c r="C2595" s="52" t="n"/>
      <c r="D2595" s="52" t="n"/>
      <c r="E2595" s="52" t="n"/>
      <c r="F2595" s="52" t="n"/>
      <c r="G2595" s="52" t="n"/>
      <c r="H2595" s="52" t="n"/>
      <c r="I2595" s="53" t="n"/>
      <c r="J2595" s="54">
        <f>IF(D2595="","",IFERROR(INDEX(CatTipo,MATCH(D2595,CatNome,0)),"?"))</f>
        <v/>
      </c>
      <c r="K2595" s="54">
        <f>IF(D2595="","",IFERROR(INDEX(CatGrupo,MATCH(D2595,CatNome,0)),"?"))</f>
        <v/>
      </c>
      <c r="L2595" s="55">
        <f>IF(J2595="Entrada",N(I2595),IF(J2595="Saída",-N(I2595),0))</f>
        <v/>
      </c>
      <c r="M2595" s="54">
        <f>IF(B2595="",0,IF(H2595="Previsto",IF(Visao="Realizado + previsto",1,0),1))</f>
        <v/>
      </c>
      <c r="N2595" s="54">
        <f>IF(OR(B2595="",H2595&lt;&gt;"Previsto"),"",IF(B2595&lt;TODAY(),"Atrasado",IF(B2595&lt;=TODAY()+7,"Vence em 7 dias","A vencer")))</f>
        <v/>
      </c>
    </row>
    <row r="2596">
      <c r="B2596" s="51" t="n"/>
      <c r="C2596" s="52" t="n"/>
      <c r="D2596" s="52" t="n"/>
      <c r="E2596" s="52" t="n"/>
      <c r="F2596" s="52" t="n"/>
      <c r="G2596" s="52" t="n"/>
      <c r="H2596" s="52" t="n"/>
      <c r="I2596" s="53" t="n"/>
      <c r="J2596" s="54">
        <f>IF(D2596="","",IFERROR(INDEX(CatTipo,MATCH(D2596,CatNome,0)),"?"))</f>
        <v/>
      </c>
      <c r="K2596" s="54">
        <f>IF(D2596="","",IFERROR(INDEX(CatGrupo,MATCH(D2596,CatNome,0)),"?"))</f>
        <v/>
      </c>
      <c r="L2596" s="55">
        <f>IF(J2596="Entrada",N(I2596),IF(J2596="Saída",-N(I2596),0))</f>
        <v/>
      </c>
      <c r="M2596" s="54">
        <f>IF(B2596="",0,IF(H2596="Previsto",IF(Visao="Realizado + previsto",1,0),1))</f>
        <v/>
      </c>
      <c r="N2596" s="54">
        <f>IF(OR(B2596="",H2596&lt;&gt;"Previsto"),"",IF(B2596&lt;TODAY(),"Atrasado",IF(B2596&lt;=TODAY()+7,"Vence em 7 dias","A vencer")))</f>
        <v/>
      </c>
    </row>
    <row r="2597">
      <c r="B2597" s="51" t="n"/>
      <c r="C2597" s="52" t="n"/>
      <c r="D2597" s="52" t="n"/>
      <c r="E2597" s="52" t="n"/>
      <c r="F2597" s="52" t="n"/>
      <c r="G2597" s="52" t="n"/>
      <c r="H2597" s="52" t="n"/>
      <c r="I2597" s="53" t="n"/>
      <c r="J2597" s="54">
        <f>IF(D2597="","",IFERROR(INDEX(CatTipo,MATCH(D2597,CatNome,0)),"?"))</f>
        <v/>
      </c>
      <c r="K2597" s="54">
        <f>IF(D2597="","",IFERROR(INDEX(CatGrupo,MATCH(D2597,CatNome,0)),"?"))</f>
        <v/>
      </c>
      <c r="L2597" s="55">
        <f>IF(J2597="Entrada",N(I2597),IF(J2597="Saída",-N(I2597),0))</f>
        <v/>
      </c>
      <c r="M2597" s="54">
        <f>IF(B2597="",0,IF(H2597="Previsto",IF(Visao="Realizado + previsto",1,0),1))</f>
        <v/>
      </c>
      <c r="N2597" s="54">
        <f>IF(OR(B2597="",H2597&lt;&gt;"Previsto"),"",IF(B2597&lt;TODAY(),"Atrasado",IF(B2597&lt;=TODAY()+7,"Vence em 7 dias","A vencer")))</f>
        <v/>
      </c>
    </row>
    <row r="2598">
      <c r="B2598" s="51" t="n"/>
      <c r="C2598" s="52" t="n"/>
      <c r="D2598" s="52" t="n"/>
      <c r="E2598" s="52" t="n"/>
      <c r="F2598" s="52" t="n"/>
      <c r="G2598" s="52" t="n"/>
      <c r="H2598" s="52" t="n"/>
      <c r="I2598" s="53" t="n"/>
      <c r="J2598" s="54">
        <f>IF(D2598="","",IFERROR(INDEX(CatTipo,MATCH(D2598,CatNome,0)),"?"))</f>
        <v/>
      </c>
      <c r="K2598" s="54">
        <f>IF(D2598="","",IFERROR(INDEX(CatGrupo,MATCH(D2598,CatNome,0)),"?"))</f>
        <v/>
      </c>
      <c r="L2598" s="55">
        <f>IF(J2598="Entrada",N(I2598),IF(J2598="Saída",-N(I2598),0))</f>
        <v/>
      </c>
      <c r="M2598" s="54">
        <f>IF(B2598="",0,IF(H2598="Previsto",IF(Visao="Realizado + previsto",1,0),1))</f>
        <v/>
      </c>
      <c r="N2598" s="54">
        <f>IF(OR(B2598="",H2598&lt;&gt;"Previsto"),"",IF(B2598&lt;TODAY(),"Atrasado",IF(B2598&lt;=TODAY()+7,"Vence em 7 dias","A vencer")))</f>
        <v/>
      </c>
    </row>
    <row r="2599">
      <c r="B2599" s="51" t="n"/>
      <c r="C2599" s="52" t="n"/>
      <c r="D2599" s="52" t="n"/>
      <c r="E2599" s="52" t="n"/>
      <c r="F2599" s="52" t="n"/>
      <c r="G2599" s="52" t="n"/>
      <c r="H2599" s="52" t="n"/>
      <c r="I2599" s="53" t="n"/>
      <c r="J2599" s="54">
        <f>IF(D2599="","",IFERROR(INDEX(CatTipo,MATCH(D2599,CatNome,0)),"?"))</f>
        <v/>
      </c>
      <c r="K2599" s="54">
        <f>IF(D2599="","",IFERROR(INDEX(CatGrupo,MATCH(D2599,CatNome,0)),"?"))</f>
        <v/>
      </c>
      <c r="L2599" s="55">
        <f>IF(J2599="Entrada",N(I2599),IF(J2599="Saída",-N(I2599),0))</f>
        <v/>
      </c>
      <c r="M2599" s="54">
        <f>IF(B2599="",0,IF(H2599="Previsto",IF(Visao="Realizado + previsto",1,0),1))</f>
        <v/>
      </c>
      <c r="N2599" s="54">
        <f>IF(OR(B2599="",H2599&lt;&gt;"Previsto"),"",IF(B2599&lt;TODAY(),"Atrasado",IF(B2599&lt;=TODAY()+7,"Vence em 7 dias","A vencer")))</f>
        <v/>
      </c>
    </row>
    <row r="2600">
      <c r="B2600" s="51" t="n"/>
      <c r="C2600" s="52" t="n"/>
      <c r="D2600" s="52" t="n"/>
      <c r="E2600" s="52" t="n"/>
      <c r="F2600" s="52" t="n"/>
      <c r="G2600" s="52" t="n"/>
      <c r="H2600" s="52" t="n"/>
      <c r="I2600" s="53" t="n"/>
      <c r="J2600" s="54">
        <f>IF(D2600="","",IFERROR(INDEX(CatTipo,MATCH(D2600,CatNome,0)),"?"))</f>
        <v/>
      </c>
      <c r="K2600" s="54">
        <f>IF(D2600="","",IFERROR(INDEX(CatGrupo,MATCH(D2600,CatNome,0)),"?"))</f>
        <v/>
      </c>
      <c r="L2600" s="55">
        <f>IF(J2600="Entrada",N(I2600),IF(J2600="Saída",-N(I2600),0))</f>
        <v/>
      </c>
      <c r="M2600" s="54">
        <f>IF(B2600="",0,IF(H2600="Previsto",IF(Visao="Realizado + previsto",1,0),1))</f>
        <v/>
      </c>
      <c r="N2600" s="54">
        <f>IF(OR(B2600="",H2600&lt;&gt;"Previsto"),"",IF(B2600&lt;TODAY(),"Atrasado",IF(B2600&lt;=TODAY()+7,"Vence em 7 dias","A vencer")))</f>
        <v/>
      </c>
    </row>
    <row r="2601">
      <c r="B2601" s="51" t="n"/>
      <c r="C2601" s="52" t="n"/>
      <c r="D2601" s="52" t="n"/>
      <c r="E2601" s="52" t="n"/>
      <c r="F2601" s="52" t="n"/>
      <c r="G2601" s="52" t="n"/>
      <c r="H2601" s="52" t="n"/>
      <c r="I2601" s="53" t="n"/>
      <c r="J2601" s="54">
        <f>IF(D2601="","",IFERROR(INDEX(CatTipo,MATCH(D2601,CatNome,0)),"?"))</f>
        <v/>
      </c>
      <c r="K2601" s="54">
        <f>IF(D2601="","",IFERROR(INDEX(CatGrupo,MATCH(D2601,CatNome,0)),"?"))</f>
        <v/>
      </c>
      <c r="L2601" s="55">
        <f>IF(J2601="Entrada",N(I2601),IF(J2601="Saída",-N(I2601),0))</f>
        <v/>
      </c>
      <c r="M2601" s="54">
        <f>IF(B2601="",0,IF(H2601="Previsto",IF(Visao="Realizado + previsto",1,0),1))</f>
        <v/>
      </c>
      <c r="N2601" s="54">
        <f>IF(OR(B2601="",H2601&lt;&gt;"Previsto"),"",IF(B2601&lt;TODAY(),"Atrasado",IF(B2601&lt;=TODAY()+7,"Vence em 7 dias","A vencer")))</f>
        <v/>
      </c>
    </row>
    <row r="2602">
      <c r="B2602" s="51" t="n"/>
      <c r="C2602" s="52" t="n"/>
      <c r="D2602" s="52" t="n"/>
      <c r="E2602" s="52" t="n"/>
      <c r="F2602" s="52" t="n"/>
      <c r="G2602" s="52" t="n"/>
      <c r="H2602" s="52" t="n"/>
      <c r="I2602" s="53" t="n"/>
      <c r="J2602" s="54">
        <f>IF(D2602="","",IFERROR(INDEX(CatTipo,MATCH(D2602,CatNome,0)),"?"))</f>
        <v/>
      </c>
      <c r="K2602" s="54">
        <f>IF(D2602="","",IFERROR(INDEX(CatGrupo,MATCH(D2602,CatNome,0)),"?"))</f>
        <v/>
      </c>
      <c r="L2602" s="55">
        <f>IF(J2602="Entrada",N(I2602),IF(J2602="Saída",-N(I2602),0))</f>
        <v/>
      </c>
      <c r="M2602" s="54">
        <f>IF(B2602="",0,IF(H2602="Previsto",IF(Visao="Realizado + previsto",1,0),1))</f>
        <v/>
      </c>
      <c r="N2602" s="54">
        <f>IF(OR(B2602="",H2602&lt;&gt;"Previsto"),"",IF(B2602&lt;TODAY(),"Atrasado",IF(B2602&lt;=TODAY()+7,"Vence em 7 dias","A vencer")))</f>
        <v/>
      </c>
    </row>
    <row r="2603">
      <c r="B2603" s="51" t="n"/>
      <c r="C2603" s="52" t="n"/>
      <c r="D2603" s="52" t="n"/>
      <c r="E2603" s="52" t="n"/>
      <c r="F2603" s="52" t="n"/>
      <c r="G2603" s="52" t="n"/>
      <c r="H2603" s="52" t="n"/>
      <c r="I2603" s="53" t="n"/>
      <c r="J2603" s="54">
        <f>IF(D2603="","",IFERROR(INDEX(CatTipo,MATCH(D2603,CatNome,0)),"?"))</f>
        <v/>
      </c>
      <c r="K2603" s="54">
        <f>IF(D2603="","",IFERROR(INDEX(CatGrupo,MATCH(D2603,CatNome,0)),"?"))</f>
        <v/>
      </c>
      <c r="L2603" s="55">
        <f>IF(J2603="Entrada",N(I2603),IF(J2603="Saída",-N(I2603),0))</f>
        <v/>
      </c>
      <c r="M2603" s="54">
        <f>IF(B2603="",0,IF(H2603="Previsto",IF(Visao="Realizado + previsto",1,0),1))</f>
        <v/>
      </c>
      <c r="N2603" s="54">
        <f>IF(OR(B2603="",H2603&lt;&gt;"Previsto"),"",IF(B2603&lt;TODAY(),"Atrasado",IF(B2603&lt;=TODAY()+7,"Vence em 7 dias","A vencer")))</f>
        <v/>
      </c>
    </row>
    <row r="2604">
      <c r="B2604" s="51" t="n"/>
      <c r="C2604" s="52" t="n"/>
      <c r="D2604" s="52" t="n"/>
      <c r="E2604" s="52" t="n"/>
      <c r="F2604" s="52" t="n"/>
      <c r="G2604" s="52" t="n"/>
      <c r="H2604" s="52" t="n"/>
      <c r="I2604" s="53" t="n"/>
      <c r="J2604" s="54">
        <f>IF(D2604="","",IFERROR(INDEX(CatTipo,MATCH(D2604,CatNome,0)),"?"))</f>
        <v/>
      </c>
      <c r="K2604" s="54">
        <f>IF(D2604="","",IFERROR(INDEX(CatGrupo,MATCH(D2604,CatNome,0)),"?"))</f>
        <v/>
      </c>
      <c r="L2604" s="55">
        <f>IF(J2604="Entrada",N(I2604),IF(J2604="Saída",-N(I2604),0))</f>
        <v/>
      </c>
      <c r="M2604" s="54">
        <f>IF(B2604="",0,IF(H2604="Previsto",IF(Visao="Realizado + previsto",1,0),1))</f>
        <v/>
      </c>
      <c r="N2604" s="54">
        <f>IF(OR(B2604="",H2604&lt;&gt;"Previsto"),"",IF(B2604&lt;TODAY(),"Atrasado",IF(B2604&lt;=TODAY()+7,"Vence em 7 dias","A vencer")))</f>
        <v/>
      </c>
    </row>
    <row r="2605">
      <c r="B2605" s="51" t="n"/>
      <c r="C2605" s="52" t="n"/>
      <c r="D2605" s="52" t="n"/>
      <c r="E2605" s="52" t="n"/>
      <c r="F2605" s="52" t="n"/>
      <c r="G2605" s="52" t="n"/>
      <c r="H2605" s="52" t="n"/>
      <c r="I2605" s="53" t="n"/>
      <c r="J2605" s="54">
        <f>IF(D2605="","",IFERROR(INDEX(CatTipo,MATCH(D2605,CatNome,0)),"?"))</f>
        <v/>
      </c>
      <c r="K2605" s="54">
        <f>IF(D2605="","",IFERROR(INDEX(CatGrupo,MATCH(D2605,CatNome,0)),"?"))</f>
        <v/>
      </c>
      <c r="L2605" s="55">
        <f>IF(J2605="Entrada",N(I2605),IF(J2605="Saída",-N(I2605),0))</f>
        <v/>
      </c>
      <c r="M2605" s="54">
        <f>IF(B2605="",0,IF(H2605="Previsto",IF(Visao="Realizado + previsto",1,0),1))</f>
        <v/>
      </c>
      <c r="N2605" s="54">
        <f>IF(OR(B2605="",H2605&lt;&gt;"Previsto"),"",IF(B2605&lt;TODAY(),"Atrasado",IF(B2605&lt;=TODAY()+7,"Vence em 7 dias","A vencer")))</f>
        <v/>
      </c>
    </row>
    <row r="2606">
      <c r="B2606" s="51" t="n"/>
      <c r="C2606" s="52" t="n"/>
      <c r="D2606" s="52" t="n"/>
      <c r="E2606" s="52" t="n"/>
      <c r="F2606" s="52" t="n"/>
      <c r="G2606" s="52" t="n"/>
      <c r="H2606" s="52" t="n"/>
      <c r="I2606" s="53" t="n"/>
      <c r="J2606" s="54">
        <f>IF(D2606="","",IFERROR(INDEX(CatTipo,MATCH(D2606,CatNome,0)),"?"))</f>
        <v/>
      </c>
      <c r="K2606" s="54">
        <f>IF(D2606="","",IFERROR(INDEX(CatGrupo,MATCH(D2606,CatNome,0)),"?"))</f>
        <v/>
      </c>
      <c r="L2606" s="55">
        <f>IF(J2606="Entrada",N(I2606),IF(J2606="Saída",-N(I2606),0))</f>
        <v/>
      </c>
      <c r="M2606" s="54">
        <f>IF(B2606="",0,IF(H2606="Previsto",IF(Visao="Realizado + previsto",1,0),1))</f>
        <v/>
      </c>
      <c r="N2606" s="54">
        <f>IF(OR(B2606="",H2606&lt;&gt;"Previsto"),"",IF(B2606&lt;TODAY(),"Atrasado",IF(B2606&lt;=TODAY()+7,"Vence em 7 dias","A vencer")))</f>
        <v/>
      </c>
    </row>
    <row r="2607">
      <c r="B2607" s="51" t="n"/>
      <c r="C2607" s="52" t="n"/>
      <c r="D2607" s="52" t="n"/>
      <c r="E2607" s="52" t="n"/>
      <c r="F2607" s="52" t="n"/>
      <c r="G2607" s="52" t="n"/>
      <c r="H2607" s="52" t="n"/>
      <c r="I2607" s="53" t="n"/>
      <c r="J2607" s="54">
        <f>IF(D2607="","",IFERROR(INDEX(CatTipo,MATCH(D2607,CatNome,0)),"?"))</f>
        <v/>
      </c>
      <c r="K2607" s="54">
        <f>IF(D2607="","",IFERROR(INDEX(CatGrupo,MATCH(D2607,CatNome,0)),"?"))</f>
        <v/>
      </c>
      <c r="L2607" s="55">
        <f>IF(J2607="Entrada",N(I2607),IF(J2607="Saída",-N(I2607),0))</f>
        <v/>
      </c>
      <c r="M2607" s="54">
        <f>IF(B2607="",0,IF(H2607="Previsto",IF(Visao="Realizado + previsto",1,0),1))</f>
        <v/>
      </c>
      <c r="N2607" s="54">
        <f>IF(OR(B2607="",H2607&lt;&gt;"Previsto"),"",IF(B2607&lt;TODAY(),"Atrasado",IF(B2607&lt;=TODAY()+7,"Vence em 7 dias","A vencer")))</f>
        <v/>
      </c>
    </row>
    <row r="2608">
      <c r="B2608" s="51" t="n"/>
      <c r="C2608" s="52" t="n"/>
      <c r="D2608" s="52" t="n"/>
      <c r="E2608" s="52" t="n"/>
      <c r="F2608" s="52" t="n"/>
      <c r="G2608" s="52" t="n"/>
      <c r="H2608" s="52" t="n"/>
      <c r="I2608" s="53" t="n"/>
      <c r="J2608" s="54">
        <f>IF(D2608="","",IFERROR(INDEX(CatTipo,MATCH(D2608,CatNome,0)),"?"))</f>
        <v/>
      </c>
      <c r="K2608" s="54">
        <f>IF(D2608="","",IFERROR(INDEX(CatGrupo,MATCH(D2608,CatNome,0)),"?"))</f>
        <v/>
      </c>
      <c r="L2608" s="55">
        <f>IF(J2608="Entrada",N(I2608),IF(J2608="Saída",-N(I2608),0))</f>
        <v/>
      </c>
      <c r="M2608" s="54">
        <f>IF(B2608="",0,IF(H2608="Previsto",IF(Visao="Realizado + previsto",1,0),1))</f>
        <v/>
      </c>
      <c r="N2608" s="54">
        <f>IF(OR(B2608="",H2608&lt;&gt;"Previsto"),"",IF(B2608&lt;TODAY(),"Atrasado",IF(B2608&lt;=TODAY()+7,"Vence em 7 dias","A vencer")))</f>
        <v/>
      </c>
    </row>
    <row r="2609">
      <c r="B2609" s="51" t="n"/>
      <c r="C2609" s="52" t="n"/>
      <c r="D2609" s="52" t="n"/>
      <c r="E2609" s="52" t="n"/>
      <c r="F2609" s="52" t="n"/>
      <c r="G2609" s="52" t="n"/>
      <c r="H2609" s="52" t="n"/>
      <c r="I2609" s="53" t="n"/>
      <c r="J2609" s="54">
        <f>IF(D2609="","",IFERROR(INDEX(CatTipo,MATCH(D2609,CatNome,0)),"?"))</f>
        <v/>
      </c>
      <c r="K2609" s="54">
        <f>IF(D2609="","",IFERROR(INDEX(CatGrupo,MATCH(D2609,CatNome,0)),"?"))</f>
        <v/>
      </c>
      <c r="L2609" s="55">
        <f>IF(J2609="Entrada",N(I2609),IF(J2609="Saída",-N(I2609),0))</f>
        <v/>
      </c>
      <c r="M2609" s="54">
        <f>IF(B2609="",0,IF(H2609="Previsto",IF(Visao="Realizado + previsto",1,0),1))</f>
        <v/>
      </c>
      <c r="N2609" s="54">
        <f>IF(OR(B2609="",H2609&lt;&gt;"Previsto"),"",IF(B2609&lt;TODAY(),"Atrasado",IF(B2609&lt;=TODAY()+7,"Vence em 7 dias","A vencer")))</f>
        <v/>
      </c>
    </row>
    <row r="2610">
      <c r="B2610" s="51" t="n"/>
      <c r="C2610" s="52" t="n"/>
      <c r="D2610" s="52" t="n"/>
      <c r="E2610" s="52" t="n"/>
      <c r="F2610" s="52" t="n"/>
      <c r="G2610" s="52" t="n"/>
      <c r="H2610" s="52" t="n"/>
      <c r="I2610" s="53" t="n"/>
      <c r="J2610" s="54">
        <f>IF(D2610="","",IFERROR(INDEX(CatTipo,MATCH(D2610,CatNome,0)),"?"))</f>
        <v/>
      </c>
      <c r="K2610" s="54">
        <f>IF(D2610="","",IFERROR(INDEX(CatGrupo,MATCH(D2610,CatNome,0)),"?"))</f>
        <v/>
      </c>
      <c r="L2610" s="55">
        <f>IF(J2610="Entrada",N(I2610),IF(J2610="Saída",-N(I2610),0))</f>
        <v/>
      </c>
      <c r="M2610" s="54">
        <f>IF(B2610="",0,IF(H2610="Previsto",IF(Visao="Realizado + previsto",1,0),1))</f>
        <v/>
      </c>
      <c r="N2610" s="54">
        <f>IF(OR(B2610="",H2610&lt;&gt;"Previsto"),"",IF(B2610&lt;TODAY(),"Atrasado",IF(B2610&lt;=TODAY()+7,"Vence em 7 dias","A vencer")))</f>
        <v/>
      </c>
    </row>
    <row r="2611">
      <c r="B2611" s="51" t="n"/>
      <c r="C2611" s="52" t="n"/>
      <c r="D2611" s="52" t="n"/>
      <c r="E2611" s="52" t="n"/>
      <c r="F2611" s="52" t="n"/>
      <c r="G2611" s="52" t="n"/>
      <c r="H2611" s="52" t="n"/>
      <c r="I2611" s="53" t="n"/>
      <c r="J2611" s="54">
        <f>IF(D2611="","",IFERROR(INDEX(CatTipo,MATCH(D2611,CatNome,0)),"?"))</f>
        <v/>
      </c>
      <c r="K2611" s="54">
        <f>IF(D2611="","",IFERROR(INDEX(CatGrupo,MATCH(D2611,CatNome,0)),"?"))</f>
        <v/>
      </c>
      <c r="L2611" s="55">
        <f>IF(J2611="Entrada",N(I2611),IF(J2611="Saída",-N(I2611),0))</f>
        <v/>
      </c>
      <c r="M2611" s="54">
        <f>IF(B2611="",0,IF(H2611="Previsto",IF(Visao="Realizado + previsto",1,0),1))</f>
        <v/>
      </c>
      <c r="N2611" s="54">
        <f>IF(OR(B2611="",H2611&lt;&gt;"Previsto"),"",IF(B2611&lt;TODAY(),"Atrasado",IF(B2611&lt;=TODAY()+7,"Vence em 7 dias","A vencer")))</f>
        <v/>
      </c>
    </row>
    <row r="2612">
      <c r="B2612" s="51" t="n"/>
      <c r="C2612" s="52" t="n"/>
      <c r="D2612" s="52" t="n"/>
      <c r="E2612" s="52" t="n"/>
      <c r="F2612" s="52" t="n"/>
      <c r="G2612" s="52" t="n"/>
      <c r="H2612" s="52" t="n"/>
      <c r="I2612" s="53" t="n"/>
      <c r="J2612" s="54">
        <f>IF(D2612="","",IFERROR(INDEX(CatTipo,MATCH(D2612,CatNome,0)),"?"))</f>
        <v/>
      </c>
      <c r="K2612" s="54">
        <f>IF(D2612="","",IFERROR(INDEX(CatGrupo,MATCH(D2612,CatNome,0)),"?"))</f>
        <v/>
      </c>
      <c r="L2612" s="55">
        <f>IF(J2612="Entrada",N(I2612),IF(J2612="Saída",-N(I2612),0))</f>
        <v/>
      </c>
      <c r="M2612" s="54">
        <f>IF(B2612="",0,IF(H2612="Previsto",IF(Visao="Realizado + previsto",1,0),1))</f>
        <v/>
      </c>
      <c r="N2612" s="54">
        <f>IF(OR(B2612="",H2612&lt;&gt;"Previsto"),"",IF(B2612&lt;TODAY(),"Atrasado",IF(B2612&lt;=TODAY()+7,"Vence em 7 dias","A vencer")))</f>
        <v/>
      </c>
    </row>
    <row r="2613">
      <c r="B2613" s="51" t="n"/>
      <c r="C2613" s="52" t="n"/>
      <c r="D2613" s="52" t="n"/>
      <c r="E2613" s="52" t="n"/>
      <c r="F2613" s="52" t="n"/>
      <c r="G2613" s="52" t="n"/>
      <c r="H2613" s="52" t="n"/>
      <c r="I2613" s="53" t="n"/>
      <c r="J2613" s="54">
        <f>IF(D2613="","",IFERROR(INDEX(CatTipo,MATCH(D2613,CatNome,0)),"?"))</f>
        <v/>
      </c>
      <c r="K2613" s="54">
        <f>IF(D2613="","",IFERROR(INDEX(CatGrupo,MATCH(D2613,CatNome,0)),"?"))</f>
        <v/>
      </c>
      <c r="L2613" s="55">
        <f>IF(J2613="Entrada",N(I2613),IF(J2613="Saída",-N(I2613),0))</f>
        <v/>
      </c>
      <c r="M2613" s="54">
        <f>IF(B2613="",0,IF(H2613="Previsto",IF(Visao="Realizado + previsto",1,0),1))</f>
        <v/>
      </c>
      <c r="N2613" s="54">
        <f>IF(OR(B2613="",H2613&lt;&gt;"Previsto"),"",IF(B2613&lt;TODAY(),"Atrasado",IF(B2613&lt;=TODAY()+7,"Vence em 7 dias","A vencer")))</f>
        <v/>
      </c>
    </row>
    <row r="2614">
      <c r="B2614" s="51" t="n"/>
      <c r="C2614" s="52" t="n"/>
      <c r="D2614" s="52" t="n"/>
      <c r="E2614" s="52" t="n"/>
      <c r="F2614" s="52" t="n"/>
      <c r="G2614" s="52" t="n"/>
      <c r="H2614" s="52" t="n"/>
      <c r="I2614" s="53" t="n"/>
      <c r="J2614" s="54">
        <f>IF(D2614="","",IFERROR(INDEX(CatTipo,MATCH(D2614,CatNome,0)),"?"))</f>
        <v/>
      </c>
      <c r="K2614" s="54">
        <f>IF(D2614="","",IFERROR(INDEX(CatGrupo,MATCH(D2614,CatNome,0)),"?"))</f>
        <v/>
      </c>
      <c r="L2614" s="55">
        <f>IF(J2614="Entrada",N(I2614),IF(J2614="Saída",-N(I2614),0))</f>
        <v/>
      </c>
      <c r="M2614" s="54">
        <f>IF(B2614="",0,IF(H2614="Previsto",IF(Visao="Realizado + previsto",1,0),1))</f>
        <v/>
      </c>
      <c r="N2614" s="54">
        <f>IF(OR(B2614="",H2614&lt;&gt;"Previsto"),"",IF(B2614&lt;TODAY(),"Atrasado",IF(B2614&lt;=TODAY()+7,"Vence em 7 dias","A vencer")))</f>
        <v/>
      </c>
    </row>
    <row r="2615">
      <c r="B2615" s="51" t="n"/>
      <c r="C2615" s="52" t="n"/>
      <c r="D2615" s="52" t="n"/>
      <c r="E2615" s="52" t="n"/>
      <c r="F2615" s="52" t="n"/>
      <c r="G2615" s="52" t="n"/>
      <c r="H2615" s="52" t="n"/>
      <c r="I2615" s="53" t="n"/>
      <c r="J2615" s="54">
        <f>IF(D2615="","",IFERROR(INDEX(CatTipo,MATCH(D2615,CatNome,0)),"?"))</f>
        <v/>
      </c>
      <c r="K2615" s="54">
        <f>IF(D2615="","",IFERROR(INDEX(CatGrupo,MATCH(D2615,CatNome,0)),"?"))</f>
        <v/>
      </c>
      <c r="L2615" s="55">
        <f>IF(J2615="Entrada",N(I2615),IF(J2615="Saída",-N(I2615),0))</f>
        <v/>
      </c>
      <c r="M2615" s="54">
        <f>IF(B2615="",0,IF(H2615="Previsto",IF(Visao="Realizado + previsto",1,0),1))</f>
        <v/>
      </c>
      <c r="N2615" s="54">
        <f>IF(OR(B2615="",H2615&lt;&gt;"Previsto"),"",IF(B2615&lt;TODAY(),"Atrasado",IF(B2615&lt;=TODAY()+7,"Vence em 7 dias","A vencer")))</f>
        <v/>
      </c>
    </row>
    <row r="2616">
      <c r="B2616" s="51" t="n"/>
      <c r="C2616" s="52" t="n"/>
      <c r="D2616" s="52" t="n"/>
      <c r="E2616" s="52" t="n"/>
      <c r="F2616" s="52" t="n"/>
      <c r="G2616" s="52" t="n"/>
      <c r="H2616" s="52" t="n"/>
      <c r="I2616" s="53" t="n"/>
      <c r="J2616" s="54">
        <f>IF(D2616="","",IFERROR(INDEX(CatTipo,MATCH(D2616,CatNome,0)),"?"))</f>
        <v/>
      </c>
      <c r="K2616" s="54">
        <f>IF(D2616="","",IFERROR(INDEX(CatGrupo,MATCH(D2616,CatNome,0)),"?"))</f>
        <v/>
      </c>
      <c r="L2616" s="55">
        <f>IF(J2616="Entrada",N(I2616),IF(J2616="Saída",-N(I2616),0))</f>
        <v/>
      </c>
      <c r="M2616" s="54">
        <f>IF(B2616="",0,IF(H2616="Previsto",IF(Visao="Realizado + previsto",1,0),1))</f>
        <v/>
      </c>
      <c r="N2616" s="54">
        <f>IF(OR(B2616="",H2616&lt;&gt;"Previsto"),"",IF(B2616&lt;TODAY(),"Atrasado",IF(B2616&lt;=TODAY()+7,"Vence em 7 dias","A vencer")))</f>
        <v/>
      </c>
    </row>
    <row r="2617">
      <c r="B2617" s="51" t="n"/>
      <c r="C2617" s="52" t="n"/>
      <c r="D2617" s="52" t="n"/>
      <c r="E2617" s="52" t="n"/>
      <c r="F2617" s="52" t="n"/>
      <c r="G2617" s="52" t="n"/>
      <c r="H2617" s="52" t="n"/>
      <c r="I2617" s="53" t="n"/>
      <c r="J2617" s="54">
        <f>IF(D2617="","",IFERROR(INDEX(CatTipo,MATCH(D2617,CatNome,0)),"?"))</f>
        <v/>
      </c>
      <c r="K2617" s="54">
        <f>IF(D2617="","",IFERROR(INDEX(CatGrupo,MATCH(D2617,CatNome,0)),"?"))</f>
        <v/>
      </c>
      <c r="L2617" s="55">
        <f>IF(J2617="Entrada",N(I2617),IF(J2617="Saída",-N(I2617),0))</f>
        <v/>
      </c>
      <c r="M2617" s="54">
        <f>IF(B2617="",0,IF(H2617="Previsto",IF(Visao="Realizado + previsto",1,0),1))</f>
        <v/>
      </c>
      <c r="N2617" s="54">
        <f>IF(OR(B2617="",H2617&lt;&gt;"Previsto"),"",IF(B2617&lt;TODAY(),"Atrasado",IF(B2617&lt;=TODAY()+7,"Vence em 7 dias","A vencer")))</f>
        <v/>
      </c>
    </row>
    <row r="2618">
      <c r="B2618" s="51" t="n"/>
      <c r="C2618" s="52" t="n"/>
      <c r="D2618" s="52" t="n"/>
      <c r="E2618" s="52" t="n"/>
      <c r="F2618" s="52" t="n"/>
      <c r="G2618" s="52" t="n"/>
      <c r="H2618" s="52" t="n"/>
      <c r="I2618" s="53" t="n"/>
      <c r="J2618" s="54">
        <f>IF(D2618="","",IFERROR(INDEX(CatTipo,MATCH(D2618,CatNome,0)),"?"))</f>
        <v/>
      </c>
      <c r="K2618" s="54">
        <f>IF(D2618="","",IFERROR(INDEX(CatGrupo,MATCH(D2618,CatNome,0)),"?"))</f>
        <v/>
      </c>
      <c r="L2618" s="55">
        <f>IF(J2618="Entrada",N(I2618),IF(J2618="Saída",-N(I2618),0))</f>
        <v/>
      </c>
      <c r="M2618" s="54">
        <f>IF(B2618="",0,IF(H2618="Previsto",IF(Visao="Realizado + previsto",1,0),1))</f>
        <v/>
      </c>
      <c r="N2618" s="54">
        <f>IF(OR(B2618="",H2618&lt;&gt;"Previsto"),"",IF(B2618&lt;TODAY(),"Atrasado",IF(B2618&lt;=TODAY()+7,"Vence em 7 dias","A vencer")))</f>
        <v/>
      </c>
    </row>
    <row r="2619">
      <c r="B2619" s="51" t="n"/>
      <c r="C2619" s="52" t="n"/>
      <c r="D2619" s="52" t="n"/>
      <c r="E2619" s="52" t="n"/>
      <c r="F2619" s="52" t="n"/>
      <c r="G2619" s="52" t="n"/>
      <c r="H2619" s="52" t="n"/>
      <c r="I2619" s="53" t="n"/>
      <c r="J2619" s="54">
        <f>IF(D2619="","",IFERROR(INDEX(CatTipo,MATCH(D2619,CatNome,0)),"?"))</f>
        <v/>
      </c>
      <c r="K2619" s="54">
        <f>IF(D2619="","",IFERROR(INDEX(CatGrupo,MATCH(D2619,CatNome,0)),"?"))</f>
        <v/>
      </c>
      <c r="L2619" s="55">
        <f>IF(J2619="Entrada",N(I2619),IF(J2619="Saída",-N(I2619),0))</f>
        <v/>
      </c>
      <c r="M2619" s="54">
        <f>IF(B2619="",0,IF(H2619="Previsto",IF(Visao="Realizado + previsto",1,0),1))</f>
        <v/>
      </c>
      <c r="N2619" s="54">
        <f>IF(OR(B2619="",H2619&lt;&gt;"Previsto"),"",IF(B2619&lt;TODAY(),"Atrasado",IF(B2619&lt;=TODAY()+7,"Vence em 7 dias","A vencer")))</f>
        <v/>
      </c>
    </row>
    <row r="2620">
      <c r="B2620" s="51" t="n"/>
      <c r="C2620" s="52" t="n"/>
      <c r="D2620" s="52" t="n"/>
      <c r="E2620" s="52" t="n"/>
      <c r="F2620" s="52" t="n"/>
      <c r="G2620" s="52" t="n"/>
      <c r="H2620" s="52" t="n"/>
      <c r="I2620" s="53" t="n"/>
      <c r="J2620" s="54">
        <f>IF(D2620="","",IFERROR(INDEX(CatTipo,MATCH(D2620,CatNome,0)),"?"))</f>
        <v/>
      </c>
      <c r="K2620" s="54">
        <f>IF(D2620="","",IFERROR(INDEX(CatGrupo,MATCH(D2620,CatNome,0)),"?"))</f>
        <v/>
      </c>
      <c r="L2620" s="55">
        <f>IF(J2620="Entrada",N(I2620),IF(J2620="Saída",-N(I2620),0))</f>
        <v/>
      </c>
      <c r="M2620" s="54">
        <f>IF(B2620="",0,IF(H2620="Previsto",IF(Visao="Realizado + previsto",1,0),1))</f>
        <v/>
      </c>
      <c r="N2620" s="54">
        <f>IF(OR(B2620="",H2620&lt;&gt;"Previsto"),"",IF(B2620&lt;TODAY(),"Atrasado",IF(B2620&lt;=TODAY()+7,"Vence em 7 dias","A vencer")))</f>
        <v/>
      </c>
    </row>
    <row r="2621">
      <c r="B2621" s="51" t="n"/>
      <c r="C2621" s="52" t="n"/>
      <c r="D2621" s="52" t="n"/>
      <c r="E2621" s="52" t="n"/>
      <c r="F2621" s="52" t="n"/>
      <c r="G2621" s="52" t="n"/>
      <c r="H2621" s="52" t="n"/>
      <c r="I2621" s="53" t="n"/>
      <c r="J2621" s="54">
        <f>IF(D2621="","",IFERROR(INDEX(CatTipo,MATCH(D2621,CatNome,0)),"?"))</f>
        <v/>
      </c>
      <c r="K2621" s="54">
        <f>IF(D2621="","",IFERROR(INDEX(CatGrupo,MATCH(D2621,CatNome,0)),"?"))</f>
        <v/>
      </c>
      <c r="L2621" s="55">
        <f>IF(J2621="Entrada",N(I2621),IF(J2621="Saída",-N(I2621),0))</f>
        <v/>
      </c>
      <c r="M2621" s="54">
        <f>IF(B2621="",0,IF(H2621="Previsto",IF(Visao="Realizado + previsto",1,0),1))</f>
        <v/>
      </c>
      <c r="N2621" s="54">
        <f>IF(OR(B2621="",H2621&lt;&gt;"Previsto"),"",IF(B2621&lt;TODAY(),"Atrasado",IF(B2621&lt;=TODAY()+7,"Vence em 7 dias","A vencer")))</f>
        <v/>
      </c>
    </row>
    <row r="2622">
      <c r="B2622" s="51" t="n"/>
      <c r="C2622" s="52" t="n"/>
      <c r="D2622" s="52" t="n"/>
      <c r="E2622" s="52" t="n"/>
      <c r="F2622" s="52" t="n"/>
      <c r="G2622" s="52" t="n"/>
      <c r="H2622" s="52" t="n"/>
      <c r="I2622" s="53" t="n"/>
      <c r="J2622" s="54">
        <f>IF(D2622="","",IFERROR(INDEX(CatTipo,MATCH(D2622,CatNome,0)),"?"))</f>
        <v/>
      </c>
      <c r="K2622" s="54">
        <f>IF(D2622="","",IFERROR(INDEX(CatGrupo,MATCH(D2622,CatNome,0)),"?"))</f>
        <v/>
      </c>
      <c r="L2622" s="55">
        <f>IF(J2622="Entrada",N(I2622),IF(J2622="Saída",-N(I2622),0))</f>
        <v/>
      </c>
      <c r="M2622" s="54">
        <f>IF(B2622="",0,IF(H2622="Previsto",IF(Visao="Realizado + previsto",1,0),1))</f>
        <v/>
      </c>
      <c r="N2622" s="54">
        <f>IF(OR(B2622="",H2622&lt;&gt;"Previsto"),"",IF(B2622&lt;TODAY(),"Atrasado",IF(B2622&lt;=TODAY()+7,"Vence em 7 dias","A vencer")))</f>
        <v/>
      </c>
    </row>
    <row r="2623">
      <c r="B2623" s="51" t="n"/>
      <c r="C2623" s="52" t="n"/>
      <c r="D2623" s="52" t="n"/>
      <c r="E2623" s="52" t="n"/>
      <c r="F2623" s="52" t="n"/>
      <c r="G2623" s="52" t="n"/>
      <c r="H2623" s="52" t="n"/>
      <c r="I2623" s="53" t="n"/>
      <c r="J2623" s="54">
        <f>IF(D2623="","",IFERROR(INDEX(CatTipo,MATCH(D2623,CatNome,0)),"?"))</f>
        <v/>
      </c>
      <c r="K2623" s="54">
        <f>IF(D2623="","",IFERROR(INDEX(CatGrupo,MATCH(D2623,CatNome,0)),"?"))</f>
        <v/>
      </c>
      <c r="L2623" s="55">
        <f>IF(J2623="Entrada",N(I2623),IF(J2623="Saída",-N(I2623),0))</f>
        <v/>
      </c>
      <c r="M2623" s="54">
        <f>IF(B2623="",0,IF(H2623="Previsto",IF(Visao="Realizado + previsto",1,0),1))</f>
        <v/>
      </c>
      <c r="N2623" s="54">
        <f>IF(OR(B2623="",H2623&lt;&gt;"Previsto"),"",IF(B2623&lt;TODAY(),"Atrasado",IF(B2623&lt;=TODAY()+7,"Vence em 7 dias","A vencer")))</f>
        <v/>
      </c>
    </row>
    <row r="2624">
      <c r="B2624" s="51" t="n"/>
      <c r="C2624" s="52" t="n"/>
      <c r="D2624" s="52" t="n"/>
      <c r="E2624" s="52" t="n"/>
      <c r="F2624" s="52" t="n"/>
      <c r="G2624" s="52" t="n"/>
      <c r="H2624" s="52" t="n"/>
      <c r="I2624" s="53" t="n"/>
      <c r="J2624" s="54">
        <f>IF(D2624="","",IFERROR(INDEX(CatTipo,MATCH(D2624,CatNome,0)),"?"))</f>
        <v/>
      </c>
      <c r="K2624" s="54">
        <f>IF(D2624="","",IFERROR(INDEX(CatGrupo,MATCH(D2624,CatNome,0)),"?"))</f>
        <v/>
      </c>
      <c r="L2624" s="55">
        <f>IF(J2624="Entrada",N(I2624),IF(J2624="Saída",-N(I2624),0))</f>
        <v/>
      </c>
      <c r="M2624" s="54">
        <f>IF(B2624="",0,IF(H2624="Previsto",IF(Visao="Realizado + previsto",1,0),1))</f>
        <v/>
      </c>
      <c r="N2624" s="54">
        <f>IF(OR(B2624="",H2624&lt;&gt;"Previsto"),"",IF(B2624&lt;TODAY(),"Atrasado",IF(B2624&lt;=TODAY()+7,"Vence em 7 dias","A vencer")))</f>
        <v/>
      </c>
    </row>
    <row r="2625">
      <c r="B2625" s="51" t="n"/>
      <c r="C2625" s="52" t="n"/>
      <c r="D2625" s="52" t="n"/>
      <c r="E2625" s="52" t="n"/>
      <c r="F2625" s="52" t="n"/>
      <c r="G2625" s="52" t="n"/>
      <c r="H2625" s="52" t="n"/>
      <c r="I2625" s="53" t="n"/>
      <c r="J2625" s="54">
        <f>IF(D2625="","",IFERROR(INDEX(CatTipo,MATCH(D2625,CatNome,0)),"?"))</f>
        <v/>
      </c>
      <c r="K2625" s="54">
        <f>IF(D2625="","",IFERROR(INDEX(CatGrupo,MATCH(D2625,CatNome,0)),"?"))</f>
        <v/>
      </c>
      <c r="L2625" s="55">
        <f>IF(J2625="Entrada",N(I2625),IF(J2625="Saída",-N(I2625),0))</f>
        <v/>
      </c>
      <c r="M2625" s="54">
        <f>IF(B2625="",0,IF(H2625="Previsto",IF(Visao="Realizado + previsto",1,0),1))</f>
        <v/>
      </c>
      <c r="N2625" s="54">
        <f>IF(OR(B2625="",H2625&lt;&gt;"Previsto"),"",IF(B2625&lt;TODAY(),"Atrasado",IF(B2625&lt;=TODAY()+7,"Vence em 7 dias","A vencer")))</f>
        <v/>
      </c>
    </row>
    <row r="2626">
      <c r="B2626" s="51" t="n"/>
      <c r="C2626" s="52" t="n"/>
      <c r="D2626" s="52" t="n"/>
      <c r="E2626" s="52" t="n"/>
      <c r="F2626" s="52" t="n"/>
      <c r="G2626" s="52" t="n"/>
      <c r="H2626" s="52" t="n"/>
      <c r="I2626" s="53" t="n"/>
      <c r="J2626" s="54">
        <f>IF(D2626="","",IFERROR(INDEX(CatTipo,MATCH(D2626,CatNome,0)),"?"))</f>
        <v/>
      </c>
      <c r="K2626" s="54">
        <f>IF(D2626="","",IFERROR(INDEX(CatGrupo,MATCH(D2626,CatNome,0)),"?"))</f>
        <v/>
      </c>
      <c r="L2626" s="55">
        <f>IF(J2626="Entrada",N(I2626),IF(J2626="Saída",-N(I2626),0))</f>
        <v/>
      </c>
      <c r="M2626" s="54">
        <f>IF(B2626="",0,IF(H2626="Previsto",IF(Visao="Realizado + previsto",1,0),1))</f>
        <v/>
      </c>
      <c r="N2626" s="54">
        <f>IF(OR(B2626="",H2626&lt;&gt;"Previsto"),"",IF(B2626&lt;TODAY(),"Atrasado",IF(B2626&lt;=TODAY()+7,"Vence em 7 dias","A vencer")))</f>
        <v/>
      </c>
    </row>
    <row r="2627">
      <c r="B2627" s="51" t="n"/>
      <c r="C2627" s="52" t="n"/>
      <c r="D2627" s="52" t="n"/>
      <c r="E2627" s="52" t="n"/>
      <c r="F2627" s="52" t="n"/>
      <c r="G2627" s="52" t="n"/>
      <c r="H2627" s="52" t="n"/>
      <c r="I2627" s="53" t="n"/>
      <c r="J2627" s="54">
        <f>IF(D2627="","",IFERROR(INDEX(CatTipo,MATCH(D2627,CatNome,0)),"?"))</f>
        <v/>
      </c>
      <c r="K2627" s="54">
        <f>IF(D2627="","",IFERROR(INDEX(CatGrupo,MATCH(D2627,CatNome,0)),"?"))</f>
        <v/>
      </c>
      <c r="L2627" s="55">
        <f>IF(J2627="Entrada",N(I2627),IF(J2627="Saída",-N(I2627),0))</f>
        <v/>
      </c>
      <c r="M2627" s="54">
        <f>IF(B2627="",0,IF(H2627="Previsto",IF(Visao="Realizado + previsto",1,0),1))</f>
        <v/>
      </c>
      <c r="N2627" s="54">
        <f>IF(OR(B2627="",H2627&lt;&gt;"Previsto"),"",IF(B2627&lt;TODAY(),"Atrasado",IF(B2627&lt;=TODAY()+7,"Vence em 7 dias","A vencer")))</f>
        <v/>
      </c>
    </row>
    <row r="2628">
      <c r="B2628" s="51" t="n"/>
      <c r="C2628" s="52" t="n"/>
      <c r="D2628" s="52" t="n"/>
      <c r="E2628" s="52" t="n"/>
      <c r="F2628" s="52" t="n"/>
      <c r="G2628" s="52" t="n"/>
      <c r="H2628" s="52" t="n"/>
      <c r="I2628" s="53" t="n"/>
      <c r="J2628" s="54">
        <f>IF(D2628="","",IFERROR(INDEX(CatTipo,MATCH(D2628,CatNome,0)),"?"))</f>
        <v/>
      </c>
      <c r="K2628" s="54">
        <f>IF(D2628="","",IFERROR(INDEX(CatGrupo,MATCH(D2628,CatNome,0)),"?"))</f>
        <v/>
      </c>
      <c r="L2628" s="55">
        <f>IF(J2628="Entrada",N(I2628),IF(J2628="Saída",-N(I2628),0))</f>
        <v/>
      </c>
      <c r="M2628" s="54">
        <f>IF(B2628="",0,IF(H2628="Previsto",IF(Visao="Realizado + previsto",1,0),1))</f>
        <v/>
      </c>
      <c r="N2628" s="54">
        <f>IF(OR(B2628="",H2628&lt;&gt;"Previsto"),"",IF(B2628&lt;TODAY(),"Atrasado",IF(B2628&lt;=TODAY()+7,"Vence em 7 dias","A vencer")))</f>
        <v/>
      </c>
    </row>
    <row r="2629">
      <c r="B2629" s="51" t="n"/>
      <c r="C2629" s="52" t="n"/>
      <c r="D2629" s="52" t="n"/>
      <c r="E2629" s="52" t="n"/>
      <c r="F2629" s="52" t="n"/>
      <c r="G2629" s="52" t="n"/>
      <c r="H2629" s="52" t="n"/>
      <c r="I2629" s="53" t="n"/>
      <c r="J2629" s="54">
        <f>IF(D2629="","",IFERROR(INDEX(CatTipo,MATCH(D2629,CatNome,0)),"?"))</f>
        <v/>
      </c>
      <c r="K2629" s="54">
        <f>IF(D2629="","",IFERROR(INDEX(CatGrupo,MATCH(D2629,CatNome,0)),"?"))</f>
        <v/>
      </c>
      <c r="L2629" s="55">
        <f>IF(J2629="Entrada",N(I2629),IF(J2629="Saída",-N(I2629),0))</f>
        <v/>
      </c>
      <c r="M2629" s="54">
        <f>IF(B2629="",0,IF(H2629="Previsto",IF(Visao="Realizado + previsto",1,0),1))</f>
        <v/>
      </c>
      <c r="N2629" s="54">
        <f>IF(OR(B2629="",H2629&lt;&gt;"Previsto"),"",IF(B2629&lt;TODAY(),"Atrasado",IF(B2629&lt;=TODAY()+7,"Vence em 7 dias","A vencer")))</f>
        <v/>
      </c>
    </row>
    <row r="2630">
      <c r="B2630" s="51" t="n"/>
      <c r="C2630" s="52" t="n"/>
      <c r="D2630" s="52" t="n"/>
      <c r="E2630" s="52" t="n"/>
      <c r="F2630" s="52" t="n"/>
      <c r="G2630" s="52" t="n"/>
      <c r="H2630" s="52" t="n"/>
      <c r="I2630" s="53" t="n"/>
      <c r="J2630" s="54">
        <f>IF(D2630="","",IFERROR(INDEX(CatTipo,MATCH(D2630,CatNome,0)),"?"))</f>
        <v/>
      </c>
      <c r="K2630" s="54">
        <f>IF(D2630="","",IFERROR(INDEX(CatGrupo,MATCH(D2630,CatNome,0)),"?"))</f>
        <v/>
      </c>
      <c r="L2630" s="55">
        <f>IF(J2630="Entrada",N(I2630),IF(J2630="Saída",-N(I2630),0))</f>
        <v/>
      </c>
      <c r="M2630" s="54">
        <f>IF(B2630="",0,IF(H2630="Previsto",IF(Visao="Realizado + previsto",1,0),1))</f>
        <v/>
      </c>
      <c r="N2630" s="54">
        <f>IF(OR(B2630="",H2630&lt;&gt;"Previsto"),"",IF(B2630&lt;TODAY(),"Atrasado",IF(B2630&lt;=TODAY()+7,"Vence em 7 dias","A vencer")))</f>
        <v/>
      </c>
    </row>
    <row r="2631">
      <c r="B2631" s="51" t="n"/>
      <c r="C2631" s="52" t="n"/>
      <c r="D2631" s="52" t="n"/>
      <c r="E2631" s="52" t="n"/>
      <c r="F2631" s="52" t="n"/>
      <c r="G2631" s="52" t="n"/>
      <c r="H2631" s="52" t="n"/>
      <c r="I2631" s="53" t="n"/>
      <c r="J2631" s="54">
        <f>IF(D2631="","",IFERROR(INDEX(CatTipo,MATCH(D2631,CatNome,0)),"?"))</f>
        <v/>
      </c>
      <c r="K2631" s="54">
        <f>IF(D2631="","",IFERROR(INDEX(CatGrupo,MATCH(D2631,CatNome,0)),"?"))</f>
        <v/>
      </c>
      <c r="L2631" s="55">
        <f>IF(J2631="Entrada",N(I2631),IF(J2631="Saída",-N(I2631),0))</f>
        <v/>
      </c>
      <c r="M2631" s="54">
        <f>IF(B2631="",0,IF(H2631="Previsto",IF(Visao="Realizado + previsto",1,0),1))</f>
        <v/>
      </c>
      <c r="N2631" s="54">
        <f>IF(OR(B2631="",H2631&lt;&gt;"Previsto"),"",IF(B2631&lt;TODAY(),"Atrasado",IF(B2631&lt;=TODAY()+7,"Vence em 7 dias","A vencer")))</f>
        <v/>
      </c>
    </row>
    <row r="2632">
      <c r="B2632" s="51" t="n"/>
      <c r="C2632" s="52" t="n"/>
      <c r="D2632" s="52" t="n"/>
      <c r="E2632" s="52" t="n"/>
      <c r="F2632" s="52" t="n"/>
      <c r="G2632" s="52" t="n"/>
      <c r="H2632" s="52" t="n"/>
      <c r="I2632" s="53" t="n"/>
      <c r="J2632" s="54">
        <f>IF(D2632="","",IFERROR(INDEX(CatTipo,MATCH(D2632,CatNome,0)),"?"))</f>
        <v/>
      </c>
      <c r="K2632" s="54">
        <f>IF(D2632="","",IFERROR(INDEX(CatGrupo,MATCH(D2632,CatNome,0)),"?"))</f>
        <v/>
      </c>
      <c r="L2632" s="55">
        <f>IF(J2632="Entrada",N(I2632),IF(J2632="Saída",-N(I2632),0))</f>
        <v/>
      </c>
      <c r="M2632" s="54">
        <f>IF(B2632="",0,IF(H2632="Previsto",IF(Visao="Realizado + previsto",1,0),1))</f>
        <v/>
      </c>
      <c r="N2632" s="54">
        <f>IF(OR(B2632="",H2632&lt;&gt;"Previsto"),"",IF(B2632&lt;TODAY(),"Atrasado",IF(B2632&lt;=TODAY()+7,"Vence em 7 dias","A vencer")))</f>
        <v/>
      </c>
    </row>
    <row r="2633">
      <c r="B2633" s="51" t="n"/>
      <c r="C2633" s="52" t="n"/>
      <c r="D2633" s="52" t="n"/>
      <c r="E2633" s="52" t="n"/>
      <c r="F2633" s="52" t="n"/>
      <c r="G2633" s="52" t="n"/>
      <c r="H2633" s="52" t="n"/>
      <c r="I2633" s="53" t="n"/>
      <c r="J2633" s="54">
        <f>IF(D2633="","",IFERROR(INDEX(CatTipo,MATCH(D2633,CatNome,0)),"?"))</f>
        <v/>
      </c>
      <c r="K2633" s="54">
        <f>IF(D2633="","",IFERROR(INDEX(CatGrupo,MATCH(D2633,CatNome,0)),"?"))</f>
        <v/>
      </c>
      <c r="L2633" s="55">
        <f>IF(J2633="Entrada",N(I2633),IF(J2633="Saída",-N(I2633),0))</f>
        <v/>
      </c>
      <c r="M2633" s="54">
        <f>IF(B2633="",0,IF(H2633="Previsto",IF(Visao="Realizado + previsto",1,0),1))</f>
        <v/>
      </c>
      <c r="N2633" s="54">
        <f>IF(OR(B2633="",H2633&lt;&gt;"Previsto"),"",IF(B2633&lt;TODAY(),"Atrasado",IF(B2633&lt;=TODAY()+7,"Vence em 7 dias","A vencer")))</f>
        <v/>
      </c>
    </row>
    <row r="2634">
      <c r="B2634" s="51" t="n"/>
      <c r="C2634" s="52" t="n"/>
      <c r="D2634" s="52" t="n"/>
      <c r="E2634" s="52" t="n"/>
      <c r="F2634" s="52" t="n"/>
      <c r="G2634" s="52" t="n"/>
      <c r="H2634" s="52" t="n"/>
      <c r="I2634" s="53" t="n"/>
      <c r="J2634" s="54">
        <f>IF(D2634="","",IFERROR(INDEX(CatTipo,MATCH(D2634,CatNome,0)),"?"))</f>
        <v/>
      </c>
      <c r="K2634" s="54">
        <f>IF(D2634="","",IFERROR(INDEX(CatGrupo,MATCH(D2634,CatNome,0)),"?"))</f>
        <v/>
      </c>
      <c r="L2634" s="55">
        <f>IF(J2634="Entrada",N(I2634),IF(J2634="Saída",-N(I2634),0))</f>
        <v/>
      </c>
      <c r="M2634" s="54">
        <f>IF(B2634="",0,IF(H2634="Previsto",IF(Visao="Realizado + previsto",1,0),1))</f>
        <v/>
      </c>
      <c r="N2634" s="54">
        <f>IF(OR(B2634="",H2634&lt;&gt;"Previsto"),"",IF(B2634&lt;TODAY(),"Atrasado",IF(B2634&lt;=TODAY()+7,"Vence em 7 dias","A vencer")))</f>
        <v/>
      </c>
    </row>
    <row r="2635">
      <c r="B2635" s="51" t="n"/>
      <c r="C2635" s="52" t="n"/>
      <c r="D2635" s="52" t="n"/>
      <c r="E2635" s="52" t="n"/>
      <c r="F2635" s="52" t="n"/>
      <c r="G2635" s="52" t="n"/>
      <c r="H2635" s="52" t="n"/>
      <c r="I2635" s="53" t="n"/>
      <c r="J2635" s="54">
        <f>IF(D2635="","",IFERROR(INDEX(CatTipo,MATCH(D2635,CatNome,0)),"?"))</f>
        <v/>
      </c>
      <c r="K2635" s="54">
        <f>IF(D2635="","",IFERROR(INDEX(CatGrupo,MATCH(D2635,CatNome,0)),"?"))</f>
        <v/>
      </c>
      <c r="L2635" s="55">
        <f>IF(J2635="Entrada",N(I2635),IF(J2635="Saída",-N(I2635),0))</f>
        <v/>
      </c>
      <c r="M2635" s="54">
        <f>IF(B2635="",0,IF(H2635="Previsto",IF(Visao="Realizado + previsto",1,0),1))</f>
        <v/>
      </c>
      <c r="N2635" s="54">
        <f>IF(OR(B2635="",H2635&lt;&gt;"Previsto"),"",IF(B2635&lt;TODAY(),"Atrasado",IF(B2635&lt;=TODAY()+7,"Vence em 7 dias","A vencer")))</f>
        <v/>
      </c>
    </row>
    <row r="2636">
      <c r="B2636" s="51" t="n"/>
      <c r="C2636" s="52" t="n"/>
      <c r="D2636" s="52" t="n"/>
      <c r="E2636" s="52" t="n"/>
      <c r="F2636" s="52" t="n"/>
      <c r="G2636" s="52" t="n"/>
      <c r="H2636" s="52" t="n"/>
      <c r="I2636" s="53" t="n"/>
      <c r="J2636" s="54">
        <f>IF(D2636="","",IFERROR(INDEX(CatTipo,MATCH(D2636,CatNome,0)),"?"))</f>
        <v/>
      </c>
      <c r="K2636" s="54">
        <f>IF(D2636="","",IFERROR(INDEX(CatGrupo,MATCH(D2636,CatNome,0)),"?"))</f>
        <v/>
      </c>
      <c r="L2636" s="55">
        <f>IF(J2636="Entrada",N(I2636),IF(J2636="Saída",-N(I2636),0))</f>
        <v/>
      </c>
      <c r="M2636" s="54">
        <f>IF(B2636="",0,IF(H2636="Previsto",IF(Visao="Realizado + previsto",1,0),1))</f>
        <v/>
      </c>
      <c r="N2636" s="54">
        <f>IF(OR(B2636="",H2636&lt;&gt;"Previsto"),"",IF(B2636&lt;TODAY(),"Atrasado",IF(B2636&lt;=TODAY()+7,"Vence em 7 dias","A vencer")))</f>
        <v/>
      </c>
    </row>
    <row r="2637">
      <c r="B2637" s="51" t="n"/>
      <c r="C2637" s="52" t="n"/>
      <c r="D2637" s="52" t="n"/>
      <c r="E2637" s="52" t="n"/>
      <c r="F2637" s="52" t="n"/>
      <c r="G2637" s="52" t="n"/>
      <c r="H2637" s="52" t="n"/>
      <c r="I2637" s="53" t="n"/>
      <c r="J2637" s="54">
        <f>IF(D2637="","",IFERROR(INDEX(CatTipo,MATCH(D2637,CatNome,0)),"?"))</f>
        <v/>
      </c>
      <c r="K2637" s="54">
        <f>IF(D2637="","",IFERROR(INDEX(CatGrupo,MATCH(D2637,CatNome,0)),"?"))</f>
        <v/>
      </c>
      <c r="L2637" s="55">
        <f>IF(J2637="Entrada",N(I2637),IF(J2637="Saída",-N(I2637),0))</f>
        <v/>
      </c>
      <c r="M2637" s="54">
        <f>IF(B2637="",0,IF(H2637="Previsto",IF(Visao="Realizado + previsto",1,0),1))</f>
        <v/>
      </c>
      <c r="N2637" s="54">
        <f>IF(OR(B2637="",H2637&lt;&gt;"Previsto"),"",IF(B2637&lt;TODAY(),"Atrasado",IF(B2637&lt;=TODAY()+7,"Vence em 7 dias","A vencer")))</f>
        <v/>
      </c>
    </row>
    <row r="2638">
      <c r="B2638" s="51" t="n"/>
      <c r="C2638" s="52" t="n"/>
      <c r="D2638" s="52" t="n"/>
      <c r="E2638" s="52" t="n"/>
      <c r="F2638" s="52" t="n"/>
      <c r="G2638" s="52" t="n"/>
      <c r="H2638" s="52" t="n"/>
      <c r="I2638" s="53" t="n"/>
      <c r="J2638" s="54">
        <f>IF(D2638="","",IFERROR(INDEX(CatTipo,MATCH(D2638,CatNome,0)),"?"))</f>
        <v/>
      </c>
      <c r="K2638" s="54">
        <f>IF(D2638="","",IFERROR(INDEX(CatGrupo,MATCH(D2638,CatNome,0)),"?"))</f>
        <v/>
      </c>
      <c r="L2638" s="55">
        <f>IF(J2638="Entrada",N(I2638),IF(J2638="Saída",-N(I2638),0))</f>
        <v/>
      </c>
      <c r="M2638" s="54">
        <f>IF(B2638="",0,IF(H2638="Previsto",IF(Visao="Realizado + previsto",1,0),1))</f>
        <v/>
      </c>
      <c r="N2638" s="54">
        <f>IF(OR(B2638="",H2638&lt;&gt;"Previsto"),"",IF(B2638&lt;TODAY(),"Atrasado",IF(B2638&lt;=TODAY()+7,"Vence em 7 dias","A vencer")))</f>
        <v/>
      </c>
    </row>
    <row r="2639">
      <c r="B2639" s="51" t="n"/>
      <c r="C2639" s="52" t="n"/>
      <c r="D2639" s="52" t="n"/>
      <c r="E2639" s="52" t="n"/>
      <c r="F2639" s="52" t="n"/>
      <c r="G2639" s="52" t="n"/>
      <c r="H2639" s="52" t="n"/>
      <c r="I2639" s="53" t="n"/>
      <c r="J2639" s="54">
        <f>IF(D2639="","",IFERROR(INDEX(CatTipo,MATCH(D2639,CatNome,0)),"?"))</f>
        <v/>
      </c>
      <c r="K2639" s="54">
        <f>IF(D2639="","",IFERROR(INDEX(CatGrupo,MATCH(D2639,CatNome,0)),"?"))</f>
        <v/>
      </c>
      <c r="L2639" s="55">
        <f>IF(J2639="Entrada",N(I2639),IF(J2639="Saída",-N(I2639),0))</f>
        <v/>
      </c>
      <c r="M2639" s="54">
        <f>IF(B2639="",0,IF(H2639="Previsto",IF(Visao="Realizado + previsto",1,0),1))</f>
        <v/>
      </c>
      <c r="N2639" s="54">
        <f>IF(OR(B2639="",H2639&lt;&gt;"Previsto"),"",IF(B2639&lt;TODAY(),"Atrasado",IF(B2639&lt;=TODAY()+7,"Vence em 7 dias","A vencer")))</f>
        <v/>
      </c>
    </row>
    <row r="2640">
      <c r="B2640" s="51" t="n"/>
      <c r="C2640" s="52" t="n"/>
      <c r="D2640" s="52" t="n"/>
      <c r="E2640" s="52" t="n"/>
      <c r="F2640" s="52" t="n"/>
      <c r="G2640" s="52" t="n"/>
      <c r="H2640" s="52" t="n"/>
      <c r="I2640" s="53" t="n"/>
      <c r="J2640" s="54">
        <f>IF(D2640="","",IFERROR(INDEX(CatTipo,MATCH(D2640,CatNome,0)),"?"))</f>
        <v/>
      </c>
      <c r="K2640" s="54">
        <f>IF(D2640="","",IFERROR(INDEX(CatGrupo,MATCH(D2640,CatNome,0)),"?"))</f>
        <v/>
      </c>
      <c r="L2640" s="55">
        <f>IF(J2640="Entrada",N(I2640),IF(J2640="Saída",-N(I2640),0))</f>
        <v/>
      </c>
      <c r="M2640" s="54">
        <f>IF(B2640="",0,IF(H2640="Previsto",IF(Visao="Realizado + previsto",1,0),1))</f>
        <v/>
      </c>
      <c r="N2640" s="54">
        <f>IF(OR(B2640="",H2640&lt;&gt;"Previsto"),"",IF(B2640&lt;TODAY(),"Atrasado",IF(B2640&lt;=TODAY()+7,"Vence em 7 dias","A vencer")))</f>
        <v/>
      </c>
    </row>
    <row r="2641">
      <c r="B2641" s="51" t="n"/>
      <c r="C2641" s="52" t="n"/>
      <c r="D2641" s="52" t="n"/>
      <c r="E2641" s="52" t="n"/>
      <c r="F2641" s="52" t="n"/>
      <c r="G2641" s="52" t="n"/>
      <c r="H2641" s="52" t="n"/>
      <c r="I2641" s="53" t="n"/>
      <c r="J2641" s="54">
        <f>IF(D2641="","",IFERROR(INDEX(CatTipo,MATCH(D2641,CatNome,0)),"?"))</f>
        <v/>
      </c>
      <c r="K2641" s="54">
        <f>IF(D2641="","",IFERROR(INDEX(CatGrupo,MATCH(D2641,CatNome,0)),"?"))</f>
        <v/>
      </c>
      <c r="L2641" s="55">
        <f>IF(J2641="Entrada",N(I2641),IF(J2641="Saída",-N(I2641),0))</f>
        <v/>
      </c>
      <c r="M2641" s="54">
        <f>IF(B2641="",0,IF(H2641="Previsto",IF(Visao="Realizado + previsto",1,0),1))</f>
        <v/>
      </c>
      <c r="N2641" s="54">
        <f>IF(OR(B2641="",H2641&lt;&gt;"Previsto"),"",IF(B2641&lt;TODAY(),"Atrasado",IF(B2641&lt;=TODAY()+7,"Vence em 7 dias","A vencer")))</f>
        <v/>
      </c>
    </row>
    <row r="2642">
      <c r="B2642" s="51" t="n"/>
      <c r="C2642" s="52" t="n"/>
      <c r="D2642" s="52" t="n"/>
      <c r="E2642" s="52" t="n"/>
      <c r="F2642" s="52" t="n"/>
      <c r="G2642" s="52" t="n"/>
      <c r="H2642" s="52" t="n"/>
      <c r="I2642" s="53" t="n"/>
      <c r="J2642" s="54">
        <f>IF(D2642="","",IFERROR(INDEX(CatTipo,MATCH(D2642,CatNome,0)),"?"))</f>
        <v/>
      </c>
      <c r="K2642" s="54">
        <f>IF(D2642="","",IFERROR(INDEX(CatGrupo,MATCH(D2642,CatNome,0)),"?"))</f>
        <v/>
      </c>
      <c r="L2642" s="55">
        <f>IF(J2642="Entrada",N(I2642),IF(J2642="Saída",-N(I2642),0))</f>
        <v/>
      </c>
      <c r="M2642" s="54">
        <f>IF(B2642="",0,IF(H2642="Previsto",IF(Visao="Realizado + previsto",1,0),1))</f>
        <v/>
      </c>
      <c r="N2642" s="54">
        <f>IF(OR(B2642="",H2642&lt;&gt;"Previsto"),"",IF(B2642&lt;TODAY(),"Atrasado",IF(B2642&lt;=TODAY()+7,"Vence em 7 dias","A vencer")))</f>
        <v/>
      </c>
    </row>
    <row r="2643">
      <c r="B2643" s="51" t="n"/>
      <c r="C2643" s="52" t="n"/>
      <c r="D2643" s="52" t="n"/>
      <c r="E2643" s="52" t="n"/>
      <c r="F2643" s="52" t="n"/>
      <c r="G2643" s="52" t="n"/>
      <c r="H2643" s="52" t="n"/>
      <c r="I2643" s="53" t="n"/>
      <c r="J2643" s="54">
        <f>IF(D2643="","",IFERROR(INDEX(CatTipo,MATCH(D2643,CatNome,0)),"?"))</f>
        <v/>
      </c>
      <c r="K2643" s="54">
        <f>IF(D2643="","",IFERROR(INDEX(CatGrupo,MATCH(D2643,CatNome,0)),"?"))</f>
        <v/>
      </c>
      <c r="L2643" s="55">
        <f>IF(J2643="Entrada",N(I2643),IF(J2643="Saída",-N(I2643),0))</f>
        <v/>
      </c>
      <c r="M2643" s="54">
        <f>IF(B2643="",0,IF(H2643="Previsto",IF(Visao="Realizado + previsto",1,0),1))</f>
        <v/>
      </c>
      <c r="N2643" s="54">
        <f>IF(OR(B2643="",H2643&lt;&gt;"Previsto"),"",IF(B2643&lt;TODAY(),"Atrasado",IF(B2643&lt;=TODAY()+7,"Vence em 7 dias","A vencer")))</f>
        <v/>
      </c>
    </row>
    <row r="2644">
      <c r="B2644" s="51" t="n"/>
      <c r="C2644" s="52" t="n"/>
      <c r="D2644" s="52" t="n"/>
      <c r="E2644" s="52" t="n"/>
      <c r="F2644" s="52" t="n"/>
      <c r="G2644" s="52" t="n"/>
      <c r="H2644" s="52" t="n"/>
      <c r="I2644" s="53" t="n"/>
      <c r="J2644" s="54">
        <f>IF(D2644="","",IFERROR(INDEX(CatTipo,MATCH(D2644,CatNome,0)),"?"))</f>
        <v/>
      </c>
      <c r="K2644" s="54">
        <f>IF(D2644="","",IFERROR(INDEX(CatGrupo,MATCH(D2644,CatNome,0)),"?"))</f>
        <v/>
      </c>
      <c r="L2644" s="55">
        <f>IF(J2644="Entrada",N(I2644),IF(J2644="Saída",-N(I2644),0))</f>
        <v/>
      </c>
      <c r="M2644" s="54">
        <f>IF(B2644="",0,IF(H2644="Previsto",IF(Visao="Realizado + previsto",1,0),1))</f>
        <v/>
      </c>
      <c r="N2644" s="54">
        <f>IF(OR(B2644="",H2644&lt;&gt;"Previsto"),"",IF(B2644&lt;TODAY(),"Atrasado",IF(B2644&lt;=TODAY()+7,"Vence em 7 dias","A vencer")))</f>
        <v/>
      </c>
    </row>
    <row r="2645">
      <c r="B2645" s="51" t="n"/>
      <c r="C2645" s="52" t="n"/>
      <c r="D2645" s="52" t="n"/>
      <c r="E2645" s="52" t="n"/>
      <c r="F2645" s="52" t="n"/>
      <c r="G2645" s="52" t="n"/>
      <c r="H2645" s="52" t="n"/>
      <c r="I2645" s="53" t="n"/>
      <c r="J2645" s="54">
        <f>IF(D2645="","",IFERROR(INDEX(CatTipo,MATCH(D2645,CatNome,0)),"?"))</f>
        <v/>
      </c>
      <c r="K2645" s="54">
        <f>IF(D2645="","",IFERROR(INDEX(CatGrupo,MATCH(D2645,CatNome,0)),"?"))</f>
        <v/>
      </c>
      <c r="L2645" s="55">
        <f>IF(J2645="Entrada",N(I2645),IF(J2645="Saída",-N(I2645),0))</f>
        <v/>
      </c>
      <c r="M2645" s="54">
        <f>IF(B2645="",0,IF(H2645="Previsto",IF(Visao="Realizado + previsto",1,0),1))</f>
        <v/>
      </c>
      <c r="N2645" s="54">
        <f>IF(OR(B2645="",H2645&lt;&gt;"Previsto"),"",IF(B2645&lt;TODAY(),"Atrasado",IF(B2645&lt;=TODAY()+7,"Vence em 7 dias","A vencer")))</f>
        <v/>
      </c>
    </row>
    <row r="2646">
      <c r="B2646" s="51" t="n"/>
      <c r="C2646" s="52" t="n"/>
      <c r="D2646" s="52" t="n"/>
      <c r="E2646" s="52" t="n"/>
      <c r="F2646" s="52" t="n"/>
      <c r="G2646" s="52" t="n"/>
      <c r="H2646" s="52" t="n"/>
      <c r="I2646" s="53" t="n"/>
      <c r="J2646" s="54">
        <f>IF(D2646="","",IFERROR(INDEX(CatTipo,MATCH(D2646,CatNome,0)),"?"))</f>
        <v/>
      </c>
      <c r="K2646" s="54">
        <f>IF(D2646="","",IFERROR(INDEX(CatGrupo,MATCH(D2646,CatNome,0)),"?"))</f>
        <v/>
      </c>
      <c r="L2646" s="55">
        <f>IF(J2646="Entrada",N(I2646),IF(J2646="Saída",-N(I2646),0))</f>
        <v/>
      </c>
      <c r="M2646" s="54">
        <f>IF(B2646="",0,IF(H2646="Previsto",IF(Visao="Realizado + previsto",1,0),1))</f>
        <v/>
      </c>
      <c r="N2646" s="54">
        <f>IF(OR(B2646="",H2646&lt;&gt;"Previsto"),"",IF(B2646&lt;TODAY(),"Atrasado",IF(B2646&lt;=TODAY()+7,"Vence em 7 dias","A vencer")))</f>
        <v/>
      </c>
    </row>
    <row r="2647">
      <c r="B2647" s="51" t="n"/>
      <c r="C2647" s="52" t="n"/>
      <c r="D2647" s="52" t="n"/>
      <c r="E2647" s="52" t="n"/>
      <c r="F2647" s="52" t="n"/>
      <c r="G2647" s="52" t="n"/>
      <c r="H2647" s="52" t="n"/>
      <c r="I2647" s="53" t="n"/>
      <c r="J2647" s="54">
        <f>IF(D2647="","",IFERROR(INDEX(CatTipo,MATCH(D2647,CatNome,0)),"?"))</f>
        <v/>
      </c>
      <c r="K2647" s="54">
        <f>IF(D2647="","",IFERROR(INDEX(CatGrupo,MATCH(D2647,CatNome,0)),"?"))</f>
        <v/>
      </c>
      <c r="L2647" s="55">
        <f>IF(J2647="Entrada",N(I2647),IF(J2647="Saída",-N(I2647),0))</f>
        <v/>
      </c>
      <c r="M2647" s="54">
        <f>IF(B2647="",0,IF(H2647="Previsto",IF(Visao="Realizado + previsto",1,0),1))</f>
        <v/>
      </c>
      <c r="N2647" s="54">
        <f>IF(OR(B2647="",H2647&lt;&gt;"Previsto"),"",IF(B2647&lt;TODAY(),"Atrasado",IF(B2647&lt;=TODAY()+7,"Vence em 7 dias","A vencer")))</f>
        <v/>
      </c>
    </row>
    <row r="2648">
      <c r="B2648" s="51" t="n"/>
      <c r="C2648" s="52" t="n"/>
      <c r="D2648" s="52" t="n"/>
      <c r="E2648" s="52" t="n"/>
      <c r="F2648" s="52" t="n"/>
      <c r="G2648" s="52" t="n"/>
      <c r="H2648" s="52" t="n"/>
      <c r="I2648" s="53" t="n"/>
      <c r="J2648" s="54">
        <f>IF(D2648="","",IFERROR(INDEX(CatTipo,MATCH(D2648,CatNome,0)),"?"))</f>
        <v/>
      </c>
      <c r="K2648" s="54">
        <f>IF(D2648="","",IFERROR(INDEX(CatGrupo,MATCH(D2648,CatNome,0)),"?"))</f>
        <v/>
      </c>
      <c r="L2648" s="55">
        <f>IF(J2648="Entrada",N(I2648),IF(J2648="Saída",-N(I2648),0))</f>
        <v/>
      </c>
      <c r="M2648" s="54">
        <f>IF(B2648="",0,IF(H2648="Previsto",IF(Visao="Realizado + previsto",1,0),1))</f>
        <v/>
      </c>
      <c r="N2648" s="54">
        <f>IF(OR(B2648="",H2648&lt;&gt;"Previsto"),"",IF(B2648&lt;TODAY(),"Atrasado",IF(B2648&lt;=TODAY()+7,"Vence em 7 dias","A vencer")))</f>
        <v/>
      </c>
    </row>
    <row r="2649">
      <c r="B2649" s="51" t="n"/>
      <c r="C2649" s="52" t="n"/>
      <c r="D2649" s="52" t="n"/>
      <c r="E2649" s="52" t="n"/>
      <c r="F2649" s="52" t="n"/>
      <c r="G2649" s="52" t="n"/>
      <c r="H2649" s="52" t="n"/>
      <c r="I2649" s="53" t="n"/>
      <c r="J2649" s="54">
        <f>IF(D2649="","",IFERROR(INDEX(CatTipo,MATCH(D2649,CatNome,0)),"?"))</f>
        <v/>
      </c>
      <c r="K2649" s="54">
        <f>IF(D2649="","",IFERROR(INDEX(CatGrupo,MATCH(D2649,CatNome,0)),"?"))</f>
        <v/>
      </c>
      <c r="L2649" s="55">
        <f>IF(J2649="Entrada",N(I2649),IF(J2649="Saída",-N(I2649),0))</f>
        <v/>
      </c>
      <c r="M2649" s="54">
        <f>IF(B2649="",0,IF(H2649="Previsto",IF(Visao="Realizado + previsto",1,0),1))</f>
        <v/>
      </c>
      <c r="N2649" s="54">
        <f>IF(OR(B2649="",H2649&lt;&gt;"Previsto"),"",IF(B2649&lt;TODAY(),"Atrasado",IF(B2649&lt;=TODAY()+7,"Vence em 7 dias","A vencer")))</f>
        <v/>
      </c>
    </row>
    <row r="2650">
      <c r="B2650" s="51" t="n"/>
      <c r="C2650" s="52" t="n"/>
      <c r="D2650" s="52" t="n"/>
      <c r="E2650" s="52" t="n"/>
      <c r="F2650" s="52" t="n"/>
      <c r="G2650" s="52" t="n"/>
      <c r="H2650" s="52" t="n"/>
      <c r="I2650" s="53" t="n"/>
      <c r="J2650" s="54">
        <f>IF(D2650="","",IFERROR(INDEX(CatTipo,MATCH(D2650,CatNome,0)),"?"))</f>
        <v/>
      </c>
      <c r="K2650" s="54">
        <f>IF(D2650="","",IFERROR(INDEX(CatGrupo,MATCH(D2650,CatNome,0)),"?"))</f>
        <v/>
      </c>
      <c r="L2650" s="55">
        <f>IF(J2650="Entrada",N(I2650),IF(J2650="Saída",-N(I2650),0))</f>
        <v/>
      </c>
      <c r="M2650" s="54">
        <f>IF(B2650="",0,IF(H2650="Previsto",IF(Visao="Realizado + previsto",1,0),1))</f>
        <v/>
      </c>
      <c r="N2650" s="54">
        <f>IF(OR(B2650="",H2650&lt;&gt;"Previsto"),"",IF(B2650&lt;TODAY(),"Atrasado",IF(B2650&lt;=TODAY()+7,"Vence em 7 dias","A vencer")))</f>
        <v/>
      </c>
    </row>
    <row r="2651">
      <c r="B2651" s="51" t="n"/>
      <c r="C2651" s="52" t="n"/>
      <c r="D2651" s="52" t="n"/>
      <c r="E2651" s="52" t="n"/>
      <c r="F2651" s="52" t="n"/>
      <c r="G2651" s="52" t="n"/>
      <c r="H2651" s="52" t="n"/>
      <c r="I2651" s="53" t="n"/>
      <c r="J2651" s="54">
        <f>IF(D2651="","",IFERROR(INDEX(CatTipo,MATCH(D2651,CatNome,0)),"?"))</f>
        <v/>
      </c>
      <c r="K2651" s="54">
        <f>IF(D2651="","",IFERROR(INDEX(CatGrupo,MATCH(D2651,CatNome,0)),"?"))</f>
        <v/>
      </c>
      <c r="L2651" s="55">
        <f>IF(J2651="Entrada",N(I2651),IF(J2651="Saída",-N(I2651),0))</f>
        <v/>
      </c>
      <c r="M2651" s="54">
        <f>IF(B2651="",0,IF(H2651="Previsto",IF(Visao="Realizado + previsto",1,0),1))</f>
        <v/>
      </c>
      <c r="N2651" s="54">
        <f>IF(OR(B2651="",H2651&lt;&gt;"Previsto"),"",IF(B2651&lt;TODAY(),"Atrasado",IF(B2651&lt;=TODAY()+7,"Vence em 7 dias","A vencer")))</f>
        <v/>
      </c>
    </row>
    <row r="2652">
      <c r="B2652" s="51" t="n"/>
      <c r="C2652" s="52" t="n"/>
      <c r="D2652" s="52" t="n"/>
      <c r="E2652" s="52" t="n"/>
      <c r="F2652" s="52" t="n"/>
      <c r="G2652" s="52" t="n"/>
      <c r="H2652" s="52" t="n"/>
      <c r="I2652" s="53" t="n"/>
      <c r="J2652" s="54">
        <f>IF(D2652="","",IFERROR(INDEX(CatTipo,MATCH(D2652,CatNome,0)),"?"))</f>
        <v/>
      </c>
      <c r="K2652" s="54">
        <f>IF(D2652="","",IFERROR(INDEX(CatGrupo,MATCH(D2652,CatNome,0)),"?"))</f>
        <v/>
      </c>
      <c r="L2652" s="55">
        <f>IF(J2652="Entrada",N(I2652),IF(J2652="Saída",-N(I2652),0))</f>
        <v/>
      </c>
      <c r="M2652" s="54">
        <f>IF(B2652="",0,IF(H2652="Previsto",IF(Visao="Realizado + previsto",1,0),1))</f>
        <v/>
      </c>
      <c r="N2652" s="54">
        <f>IF(OR(B2652="",H2652&lt;&gt;"Previsto"),"",IF(B2652&lt;TODAY(),"Atrasado",IF(B2652&lt;=TODAY()+7,"Vence em 7 dias","A vencer")))</f>
        <v/>
      </c>
    </row>
    <row r="2653">
      <c r="B2653" s="51" t="n"/>
      <c r="C2653" s="52" t="n"/>
      <c r="D2653" s="52" t="n"/>
      <c r="E2653" s="52" t="n"/>
      <c r="F2653" s="52" t="n"/>
      <c r="G2653" s="52" t="n"/>
      <c r="H2653" s="52" t="n"/>
      <c r="I2653" s="53" t="n"/>
      <c r="J2653" s="54">
        <f>IF(D2653="","",IFERROR(INDEX(CatTipo,MATCH(D2653,CatNome,0)),"?"))</f>
        <v/>
      </c>
      <c r="K2653" s="54">
        <f>IF(D2653="","",IFERROR(INDEX(CatGrupo,MATCH(D2653,CatNome,0)),"?"))</f>
        <v/>
      </c>
      <c r="L2653" s="55">
        <f>IF(J2653="Entrada",N(I2653),IF(J2653="Saída",-N(I2653),0))</f>
        <v/>
      </c>
      <c r="M2653" s="54">
        <f>IF(B2653="",0,IF(H2653="Previsto",IF(Visao="Realizado + previsto",1,0),1))</f>
        <v/>
      </c>
      <c r="N2653" s="54">
        <f>IF(OR(B2653="",H2653&lt;&gt;"Previsto"),"",IF(B2653&lt;TODAY(),"Atrasado",IF(B2653&lt;=TODAY()+7,"Vence em 7 dias","A vencer")))</f>
        <v/>
      </c>
    </row>
    <row r="2654">
      <c r="B2654" s="51" t="n"/>
      <c r="C2654" s="52" t="n"/>
      <c r="D2654" s="52" t="n"/>
      <c r="E2654" s="52" t="n"/>
      <c r="F2654" s="52" t="n"/>
      <c r="G2654" s="52" t="n"/>
      <c r="H2654" s="52" t="n"/>
      <c r="I2654" s="53" t="n"/>
      <c r="J2654" s="54">
        <f>IF(D2654="","",IFERROR(INDEX(CatTipo,MATCH(D2654,CatNome,0)),"?"))</f>
        <v/>
      </c>
      <c r="K2654" s="54">
        <f>IF(D2654="","",IFERROR(INDEX(CatGrupo,MATCH(D2654,CatNome,0)),"?"))</f>
        <v/>
      </c>
      <c r="L2654" s="55">
        <f>IF(J2654="Entrada",N(I2654),IF(J2654="Saída",-N(I2654),0))</f>
        <v/>
      </c>
      <c r="M2654" s="54">
        <f>IF(B2654="",0,IF(H2654="Previsto",IF(Visao="Realizado + previsto",1,0),1))</f>
        <v/>
      </c>
      <c r="N2654" s="54">
        <f>IF(OR(B2654="",H2654&lt;&gt;"Previsto"),"",IF(B2654&lt;TODAY(),"Atrasado",IF(B2654&lt;=TODAY()+7,"Vence em 7 dias","A vencer")))</f>
        <v/>
      </c>
    </row>
    <row r="2655">
      <c r="B2655" s="51" t="n"/>
      <c r="C2655" s="52" t="n"/>
      <c r="D2655" s="52" t="n"/>
      <c r="E2655" s="52" t="n"/>
      <c r="F2655" s="52" t="n"/>
      <c r="G2655" s="52" t="n"/>
      <c r="H2655" s="52" t="n"/>
      <c r="I2655" s="53" t="n"/>
      <c r="J2655" s="54">
        <f>IF(D2655="","",IFERROR(INDEX(CatTipo,MATCH(D2655,CatNome,0)),"?"))</f>
        <v/>
      </c>
      <c r="K2655" s="54">
        <f>IF(D2655="","",IFERROR(INDEX(CatGrupo,MATCH(D2655,CatNome,0)),"?"))</f>
        <v/>
      </c>
      <c r="L2655" s="55">
        <f>IF(J2655="Entrada",N(I2655),IF(J2655="Saída",-N(I2655),0))</f>
        <v/>
      </c>
      <c r="M2655" s="54">
        <f>IF(B2655="",0,IF(H2655="Previsto",IF(Visao="Realizado + previsto",1,0),1))</f>
        <v/>
      </c>
      <c r="N2655" s="54">
        <f>IF(OR(B2655="",H2655&lt;&gt;"Previsto"),"",IF(B2655&lt;TODAY(),"Atrasado",IF(B2655&lt;=TODAY()+7,"Vence em 7 dias","A vencer")))</f>
        <v/>
      </c>
    </row>
    <row r="2656">
      <c r="B2656" s="51" t="n"/>
      <c r="C2656" s="52" t="n"/>
      <c r="D2656" s="52" t="n"/>
      <c r="E2656" s="52" t="n"/>
      <c r="F2656" s="52" t="n"/>
      <c r="G2656" s="52" t="n"/>
      <c r="H2656" s="52" t="n"/>
      <c r="I2656" s="53" t="n"/>
      <c r="J2656" s="54">
        <f>IF(D2656="","",IFERROR(INDEX(CatTipo,MATCH(D2656,CatNome,0)),"?"))</f>
        <v/>
      </c>
      <c r="K2656" s="54">
        <f>IF(D2656="","",IFERROR(INDEX(CatGrupo,MATCH(D2656,CatNome,0)),"?"))</f>
        <v/>
      </c>
      <c r="L2656" s="55">
        <f>IF(J2656="Entrada",N(I2656),IF(J2656="Saída",-N(I2656),0))</f>
        <v/>
      </c>
      <c r="M2656" s="54">
        <f>IF(B2656="",0,IF(H2656="Previsto",IF(Visao="Realizado + previsto",1,0),1))</f>
        <v/>
      </c>
      <c r="N2656" s="54">
        <f>IF(OR(B2656="",H2656&lt;&gt;"Previsto"),"",IF(B2656&lt;TODAY(),"Atrasado",IF(B2656&lt;=TODAY()+7,"Vence em 7 dias","A vencer")))</f>
        <v/>
      </c>
    </row>
    <row r="2657">
      <c r="B2657" s="51" t="n"/>
      <c r="C2657" s="52" t="n"/>
      <c r="D2657" s="52" t="n"/>
      <c r="E2657" s="52" t="n"/>
      <c r="F2657" s="52" t="n"/>
      <c r="G2657" s="52" t="n"/>
      <c r="H2657" s="52" t="n"/>
      <c r="I2657" s="53" t="n"/>
      <c r="J2657" s="54">
        <f>IF(D2657="","",IFERROR(INDEX(CatTipo,MATCH(D2657,CatNome,0)),"?"))</f>
        <v/>
      </c>
      <c r="K2657" s="54">
        <f>IF(D2657="","",IFERROR(INDEX(CatGrupo,MATCH(D2657,CatNome,0)),"?"))</f>
        <v/>
      </c>
      <c r="L2657" s="55">
        <f>IF(J2657="Entrada",N(I2657),IF(J2657="Saída",-N(I2657),0))</f>
        <v/>
      </c>
      <c r="M2657" s="54">
        <f>IF(B2657="",0,IF(H2657="Previsto",IF(Visao="Realizado + previsto",1,0),1))</f>
        <v/>
      </c>
      <c r="N2657" s="54">
        <f>IF(OR(B2657="",H2657&lt;&gt;"Previsto"),"",IF(B2657&lt;TODAY(),"Atrasado",IF(B2657&lt;=TODAY()+7,"Vence em 7 dias","A vencer")))</f>
        <v/>
      </c>
    </row>
    <row r="2658">
      <c r="B2658" s="51" t="n"/>
      <c r="C2658" s="52" t="n"/>
      <c r="D2658" s="52" t="n"/>
      <c r="E2658" s="52" t="n"/>
      <c r="F2658" s="52" t="n"/>
      <c r="G2658" s="52" t="n"/>
      <c r="H2658" s="52" t="n"/>
      <c r="I2658" s="53" t="n"/>
      <c r="J2658" s="54">
        <f>IF(D2658="","",IFERROR(INDEX(CatTipo,MATCH(D2658,CatNome,0)),"?"))</f>
        <v/>
      </c>
      <c r="K2658" s="54">
        <f>IF(D2658="","",IFERROR(INDEX(CatGrupo,MATCH(D2658,CatNome,0)),"?"))</f>
        <v/>
      </c>
      <c r="L2658" s="55">
        <f>IF(J2658="Entrada",N(I2658),IF(J2658="Saída",-N(I2658),0))</f>
        <v/>
      </c>
      <c r="M2658" s="54">
        <f>IF(B2658="",0,IF(H2658="Previsto",IF(Visao="Realizado + previsto",1,0),1))</f>
        <v/>
      </c>
      <c r="N2658" s="54">
        <f>IF(OR(B2658="",H2658&lt;&gt;"Previsto"),"",IF(B2658&lt;TODAY(),"Atrasado",IF(B2658&lt;=TODAY()+7,"Vence em 7 dias","A vencer")))</f>
        <v/>
      </c>
    </row>
    <row r="2659">
      <c r="B2659" s="51" t="n"/>
      <c r="C2659" s="52" t="n"/>
      <c r="D2659" s="52" t="n"/>
      <c r="E2659" s="52" t="n"/>
      <c r="F2659" s="52" t="n"/>
      <c r="G2659" s="52" t="n"/>
      <c r="H2659" s="52" t="n"/>
      <c r="I2659" s="53" t="n"/>
      <c r="J2659" s="54">
        <f>IF(D2659="","",IFERROR(INDEX(CatTipo,MATCH(D2659,CatNome,0)),"?"))</f>
        <v/>
      </c>
      <c r="K2659" s="54">
        <f>IF(D2659="","",IFERROR(INDEX(CatGrupo,MATCH(D2659,CatNome,0)),"?"))</f>
        <v/>
      </c>
      <c r="L2659" s="55">
        <f>IF(J2659="Entrada",N(I2659),IF(J2659="Saída",-N(I2659),0))</f>
        <v/>
      </c>
      <c r="M2659" s="54">
        <f>IF(B2659="",0,IF(H2659="Previsto",IF(Visao="Realizado + previsto",1,0),1))</f>
        <v/>
      </c>
      <c r="N2659" s="54">
        <f>IF(OR(B2659="",H2659&lt;&gt;"Previsto"),"",IF(B2659&lt;TODAY(),"Atrasado",IF(B2659&lt;=TODAY()+7,"Vence em 7 dias","A vencer")))</f>
        <v/>
      </c>
    </row>
    <row r="2660">
      <c r="B2660" s="51" t="n"/>
      <c r="C2660" s="52" t="n"/>
      <c r="D2660" s="52" t="n"/>
      <c r="E2660" s="52" t="n"/>
      <c r="F2660" s="52" t="n"/>
      <c r="G2660" s="52" t="n"/>
      <c r="H2660" s="52" t="n"/>
      <c r="I2660" s="53" t="n"/>
      <c r="J2660" s="54">
        <f>IF(D2660="","",IFERROR(INDEX(CatTipo,MATCH(D2660,CatNome,0)),"?"))</f>
        <v/>
      </c>
      <c r="K2660" s="54">
        <f>IF(D2660="","",IFERROR(INDEX(CatGrupo,MATCH(D2660,CatNome,0)),"?"))</f>
        <v/>
      </c>
      <c r="L2660" s="55">
        <f>IF(J2660="Entrada",N(I2660),IF(J2660="Saída",-N(I2660),0))</f>
        <v/>
      </c>
      <c r="M2660" s="54">
        <f>IF(B2660="",0,IF(H2660="Previsto",IF(Visao="Realizado + previsto",1,0),1))</f>
        <v/>
      </c>
      <c r="N2660" s="54">
        <f>IF(OR(B2660="",H2660&lt;&gt;"Previsto"),"",IF(B2660&lt;TODAY(),"Atrasado",IF(B2660&lt;=TODAY()+7,"Vence em 7 dias","A vencer")))</f>
        <v/>
      </c>
    </row>
    <row r="2661">
      <c r="B2661" s="51" t="n"/>
      <c r="C2661" s="52" t="n"/>
      <c r="D2661" s="52" t="n"/>
      <c r="E2661" s="52" t="n"/>
      <c r="F2661" s="52" t="n"/>
      <c r="G2661" s="52" t="n"/>
      <c r="H2661" s="52" t="n"/>
      <c r="I2661" s="53" t="n"/>
      <c r="J2661" s="54">
        <f>IF(D2661="","",IFERROR(INDEX(CatTipo,MATCH(D2661,CatNome,0)),"?"))</f>
        <v/>
      </c>
      <c r="K2661" s="54">
        <f>IF(D2661="","",IFERROR(INDEX(CatGrupo,MATCH(D2661,CatNome,0)),"?"))</f>
        <v/>
      </c>
      <c r="L2661" s="55">
        <f>IF(J2661="Entrada",N(I2661),IF(J2661="Saída",-N(I2661),0))</f>
        <v/>
      </c>
      <c r="M2661" s="54">
        <f>IF(B2661="",0,IF(H2661="Previsto",IF(Visao="Realizado + previsto",1,0),1))</f>
        <v/>
      </c>
      <c r="N2661" s="54">
        <f>IF(OR(B2661="",H2661&lt;&gt;"Previsto"),"",IF(B2661&lt;TODAY(),"Atrasado",IF(B2661&lt;=TODAY()+7,"Vence em 7 dias","A vencer")))</f>
        <v/>
      </c>
    </row>
    <row r="2662">
      <c r="B2662" s="51" t="n"/>
      <c r="C2662" s="52" t="n"/>
      <c r="D2662" s="52" t="n"/>
      <c r="E2662" s="52" t="n"/>
      <c r="F2662" s="52" t="n"/>
      <c r="G2662" s="52" t="n"/>
      <c r="H2662" s="52" t="n"/>
      <c r="I2662" s="53" t="n"/>
      <c r="J2662" s="54">
        <f>IF(D2662="","",IFERROR(INDEX(CatTipo,MATCH(D2662,CatNome,0)),"?"))</f>
        <v/>
      </c>
      <c r="K2662" s="54">
        <f>IF(D2662="","",IFERROR(INDEX(CatGrupo,MATCH(D2662,CatNome,0)),"?"))</f>
        <v/>
      </c>
      <c r="L2662" s="55">
        <f>IF(J2662="Entrada",N(I2662),IF(J2662="Saída",-N(I2662),0))</f>
        <v/>
      </c>
      <c r="M2662" s="54">
        <f>IF(B2662="",0,IF(H2662="Previsto",IF(Visao="Realizado + previsto",1,0),1))</f>
        <v/>
      </c>
      <c r="N2662" s="54">
        <f>IF(OR(B2662="",H2662&lt;&gt;"Previsto"),"",IF(B2662&lt;TODAY(),"Atrasado",IF(B2662&lt;=TODAY()+7,"Vence em 7 dias","A vencer")))</f>
        <v/>
      </c>
    </row>
    <row r="2663">
      <c r="B2663" s="51" t="n"/>
      <c r="C2663" s="52" t="n"/>
      <c r="D2663" s="52" t="n"/>
      <c r="E2663" s="52" t="n"/>
      <c r="F2663" s="52" t="n"/>
      <c r="G2663" s="52" t="n"/>
      <c r="H2663" s="52" t="n"/>
      <c r="I2663" s="53" t="n"/>
      <c r="J2663" s="54">
        <f>IF(D2663="","",IFERROR(INDEX(CatTipo,MATCH(D2663,CatNome,0)),"?"))</f>
        <v/>
      </c>
      <c r="K2663" s="54">
        <f>IF(D2663="","",IFERROR(INDEX(CatGrupo,MATCH(D2663,CatNome,0)),"?"))</f>
        <v/>
      </c>
      <c r="L2663" s="55">
        <f>IF(J2663="Entrada",N(I2663),IF(J2663="Saída",-N(I2663),0))</f>
        <v/>
      </c>
      <c r="M2663" s="54">
        <f>IF(B2663="",0,IF(H2663="Previsto",IF(Visao="Realizado + previsto",1,0),1))</f>
        <v/>
      </c>
      <c r="N2663" s="54">
        <f>IF(OR(B2663="",H2663&lt;&gt;"Previsto"),"",IF(B2663&lt;TODAY(),"Atrasado",IF(B2663&lt;=TODAY()+7,"Vence em 7 dias","A vencer")))</f>
        <v/>
      </c>
    </row>
    <row r="2664">
      <c r="B2664" s="51" t="n"/>
      <c r="C2664" s="52" t="n"/>
      <c r="D2664" s="52" t="n"/>
      <c r="E2664" s="52" t="n"/>
      <c r="F2664" s="52" t="n"/>
      <c r="G2664" s="52" t="n"/>
      <c r="H2664" s="52" t="n"/>
      <c r="I2664" s="53" t="n"/>
      <c r="J2664" s="54">
        <f>IF(D2664="","",IFERROR(INDEX(CatTipo,MATCH(D2664,CatNome,0)),"?"))</f>
        <v/>
      </c>
      <c r="K2664" s="54">
        <f>IF(D2664="","",IFERROR(INDEX(CatGrupo,MATCH(D2664,CatNome,0)),"?"))</f>
        <v/>
      </c>
      <c r="L2664" s="55">
        <f>IF(J2664="Entrada",N(I2664),IF(J2664="Saída",-N(I2664),0))</f>
        <v/>
      </c>
      <c r="M2664" s="54">
        <f>IF(B2664="",0,IF(H2664="Previsto",IF(Visao="Realizado + previsto",1,0),1))</f>
        <v/>
      </c>
      <c r="N2664" s="54">
        <f>IF(OR(B2664="",H2664&lt;&gt;"Previsto"),"",IF(B2664&lt;TODAY(),"Atrasado",IF(B2664&lt;=TODAY()+7,"Vence em 7 dias","A vencer")))</f>
        <v/>
      </c>
    </row>
    <row r="2665">
      <c r="B2665" s="51" t="n"/>
      <c r="C2665" s="52" t="n"/>
      <c r="D2665" s="52" t="n"/>
      <c r="E2665" s="52" t="n"/>
      <c r="F2665" s="52" t="n"/>
      <c r="G2665" s="52" t="n"/>
      <c r="H2665" s="52" t="n"/>
      <c r="I2665" s="53" t="n"/>
      <c r="J2665" s="54">
        <f>IF(D2665="","",IFERROR(INDEX(CatTipo,MATCH(D2665,CatNome,0)),"?"))</f>
        <v/>
      </c>
      <c r="K2665" s="54">
        <f>IF(D2665="","",IFERROR(INDEX(CatGrupo,MATCH(D2665,CatNome,0)),"?"))</f>
        <v/>
      </c>
      <c r="L2665" s="55">
        <f>IF(J2665="Entrada",N(I2665),IF(J2665="Saída",-N(I2665),0))</f>
        <v/>
      </c>
      <c r="M2665" s="54">
        <f>IF(B2665="",0,IF(H2665="Previsto",IF(Visao="Realizado + previsto",1,0),1))</f>
        <v/>
      </c>
      <c r="N2665" s="54">
        <f>IF(OR(B2665="",H2665&lt;&gt;"Previsto"),"",IF(B2665&lt;TODAY(),"Atrasado",IF(B2665&lt;=TODAY()+7,"Vence em 7 dias","A vencer")))</f>
        <v/>
      </c>
    </row>
    <row r="2666">
      <c r="B2666" s="51" t="n"/>
      <c r="C2666" s="52" t="n"/>
      <c r="D2666" s="52" t="n"/>
      <c r="E2666" s="52" t="n"/>
      <c r="F2666" s="52" t="n"/>
      <c r="G2666" s="52" t="n"/>
      <c r="H2666" s="52" t="n"/>
      <c r="I2666" s="53" t="n"/>
      <c r="J2666" s="54">
        <f>IF(D2666="","",IFERROR(INDEX(CatTipo,MATCH(D2666,CatNome,0)),"?"))</f>
        <v/>
      </c>
      <c r="K2666" s="54">
        <f>IF(D2666="","",IFERROR(INDEX(CatGrupo,MATCH(D2666,CatNome,0)),"?"))</f>
        <v/>
      </c>
      <c r="L2666" s="55">
        <f>IF(J2666="Entrada",N(I2666),IF(J2666="Saída",-N(I2666),0))</f>
        <v/>
      </c>
      <c r="M2666" s="54">
        <f>IF(B2666="",0,IF(H2666="Previsto",IF(Visao="Realizado + previsto",1,0),1))</f>
        <v/>
      </c>
      <c r="N2666" s="54">
        <f>IF(OR(B2666="",H2666&lt;&gt;"Previsto"),"",IF(B2666&lt;TODAY(),"Atrasado",IF(B2666&lt;=TODAY()+7,"Vence em 7 dias","A vencer")))</f>
        <v/>
      </c>
    </row>
    <row r="2667">
      <c r="B2667" s="51" t="n"/>
      <c r="C2667" s="52" t="n"/>
      <c r="D2667" s="52" t="n"/>
      <c r="E2667" s="52" t="n"/>
      <c r="F2667" s="52" t="n"/>
      <c r="G2667" s="52" t="n"/>
      <c r="H2667" s="52" t="n"/>
      <c r="I2667" s="53" t="n"/>
      <c r="J2667" s="54">
        <f>IF(D2667="","",IFERROR(INDEX(CatTipo,MATCH(D2667,CatNome,0)),"?"))</f>
        <v/>
      </c>
      <c r="K2667" s="54">
        <f>IF(D2667="","",IFERROR(INDEX(CatGrupo,MATCH(D2667,CatNome,0)),"?"))</f>
        <v/>
      </c>
      <c r="L2667" s="55">
        <f>IF(J2667="Entrada",N(I2667),IF(J2667="Saída",-N(I2667),0))</f>
        <v/>
      </c>
      <c r="M2667" s="54">
        <f>IF(B2667="",0,IF(H2667="Previsto",IF(Visao="Realizado + previsto",1,0),1))</f>
        <v/>
      </c>
      <c r="N2667" s="54">
        <f>IF(OR(B2667="",H2667&lt;&gt;"Previsto"),"",IF(B2667&lt;TODAY(),"Atrasado",IF(B2667&lt;=TODAY()+7,"Vence em 7 dias","A vencer")))</f>
        <v/>
      </c>
    </row>
    <row r="2668">
      <c r="B2668" s="51" t="n"/>
      <c r="C2668" s="52" t="n"/>
      <c r="D2668" s="52" t="n"/>
      <c r="E2668" s="52" t="n"/>
      <c r="F2668" s="52" t="n"/>
      <c r="G2668" s="52" t="n"/>
      <c r="H2668" s="52" t="n"/>
      <c r="I2668" s="53" t="n"/>
      <c r="J2668" s="54">
        <f>IF(D2668="","",IFERROR(INDEX(CatTipo,MATCH(D2668,CatNome,0)),"?"))</f>
        <v/>
      </c>
      <c r="K2668" s="54">
        <f>IF(D2668="","",IFERROR(INDEX(CatGrupo,MATCH(D2668,CatNome,0)),"?"))</f>
        <v/>
      </c>
      <c r="L2668" s="55">
        <f>IF(J2668="Entrada",N(I2668),IF(J2668="Saída",-N(I2668),0))</f>
        <v/>
      </c>
      <c r="M2668" s="54">
        <f>IF(B2668="",0,IF(H2668="Previsto",IF(Visao="Realizado + previsto",1,0),1))</f>
        <v/>
      </c>
      <c r="N2668" s="54">
        <f>IF(OR(B2668="",H2668&lt;&gt;"Previsto"),"",IF(B2668&lt;TODAY(),"Atrasado",IF(B2668&lt;=TODAY()+7,"Vence em 7 dias","A vencer")))</f>
        <v/>
      </c>
    </row>
    <row r="2669">
      <c r="B2669" s="51" t="n"/>
      <c r="C2669" s="52" t="n"/>
      <c r="D2669" s="52" t="n"/>
      <c r="E2669" s="52" t="n"/>
      <c r="F2669" s="52" t="n"/>
      <c r="G2669" s="52" t="n"/>
      <c r="H2669" s="52" t="n"/>
      <c r="I2669" s="53" t="n"/>
      <c r="J2669" s="54">
        <f>IF(D2669="","",IFERROR(INDEX(CatTipo,MATCH(D2669,CatNome,0)),"?"))</f>
        <v/>
      </c>
      <c r="K2669" s="54">
        <f>IF(D2669="","",IFERROR(INDEX(CatGrupo,MATCH(D2669,CatNome,0)),"?"))</f>
        <v/>
      </c>
      <c r="L2669" s="55">
        <f>IF(J2669="Entrada",N(I2669),IF(J2669="Saída",-N(I2669),0))</f>
        <v/>
      </c>
      <c r="M2669" s="54">
        <f>IF(B2669="",0,IF(H2669="Previsto",IF(Visao="Realizado + previsto",1,0),1))</f>
        <v/>
      </c>
      <c r="N2669" s="54">
        <f>IF(OR(B2669="",H2669&lt;&gt;"Previsto"),"",IF(B2669&lt;TODAY(),"Atrasado",IF(B2669&lt;=TODAY()+7,"Vence em 7 dias","A vencer")))</f>
        <v/>
      </c>
    </row>
    <row r="2670">
      <c r="B2670" s="51" t="n"/>
      <c r="C2670" s="52" t="n"/>
      <c r="D2670" s="52" t="n"/>
      <c r="E2670" s="52" t="n"/>
      <c r="F2670" s="52" t="n"/>
      <c r="G2670" s="52" t="n"/>
      <c r="H2670" s="52" t="n"/>
      <c r="I2670" s="53" t="n"/>
      <c r="J2670" s="54">
        <f>IF(D2670="","",IFERROR(INDEX(CatTipo,MATCH(D2670,CatNome,0)),"?"))</f>
        <v/>
      </c>
      <c r="K2670" s="54">
        <f>IF(D2670="","",IFERROR(INDEX(CatGrupo,MATCH(D2670,CatNome,0)),"?"))</f>
        <v/>
      </c>
      <c r="L2670" s="55">
        <f>IF(J2670="Entrada",N(I2670),IF(J2670="Saída",-N(I2670),0))</f>
        <v/>
      </c>
      <c r="M2670" s="54">
        <f>IF(B2670="",0,IF(H2670="Previsto",IF(Visao="Realizado + previsto",1,0),1))</f>
        <v/>
      </c>
      <c r="N2670" s="54">
        <f>IF(OR(B2670="",H2670&lt;&gt;"Previsto"),"",IF(B2670&lt;TODAY(),"Atrasado",IF(B2670&lt;=TODAY()+7,"Vence em 7 dias","A vencer")))</f>
        <v/>
      </c>
    </row>
    <row r="2671">
      <c r="B2671" s="51" t="n"/>
      <c r="C2671" s="52" t="n"/>
      <c r="D2671" s="52" t="n"/>
      <c r="E2671" s="52" t="n"/>
      <c r="F2671" s="52" t="n"/>
      <c r="G2671" s="52" t="n"/>
      <c r="H2671" s="52" t="n"/>
      <c r="I2671" s="53" t="n"/>
      <c r="J2671" s="54">
        <f>IF(D2671="","",IFERROR(INDEX(CatTipo,MATCH(D2671,CatNome,0)),"?"))</f>
        <v/>
      </c>
      <c r="K2671" s="54">
        <f>IF(D2671="","",IFERROR(INDEX(CatGrupo,MATCH(D2671,CatNome,0)),"?"))</f>
        <v/>
      </c>
      <c r="L2671" s="55">
        <f>IF(J2671="Entrada",N(I2671),IF(J2671="Saída",-N(I2671),0))</f>
        <v/>
      </c>
      <c r="M2671" s="54">
        <f>IF(B2671="",0,IF(H2671="Previsto",IF(Visao="Realizado + previsto",1,0),1))</f>
        <v/>
      </c>
      <c r="N2671" s="54">
        <f>IF(OR(B2671="",H2671&lt;&gt;"Previsto"),"",IF(B2671&lt;TODAY(),"Atrasado",IF(B2671&lt;=TODAY()+7,"Vence em 7 dias","A vencer")))</f>
        <v/>
      </c>
    </row>
    <row r="2672">
      <c r="B2672" s="51" t="n"/>
      <c r="C2672" s="52" t="n"/>
      <c r="D2672" s="52" t="n"/>
      <c r="E2672" s="52" t="n"/>
      <c r="F2672" s="52" t="n"/>
      <c r="G2672" s="52" t="n"/>
      <c r="H2672" s="52" t="n"/>
      <c r="I2672" s="53" t="n"/>
      <c r="J2672" s="54">
        <f>IF(D2672="","",IFERROR(INDEX(CatTipo,MATCH(D2672,CatNome,0)),"?"))</f>
        <v/>
      </c>
      <c r="K2672" s="54">
        <f>IF(D2672="","",IFERROR(INDEX(CatGrupo,MATCH(D2672,CatNome,0)),"?"))</f>
        <v/>
      </c>
      <c r="L2672" s="55">
        <f>IF(J2672="Entrada",N(I2672),IF(J2672="Saída",-N(I2672),0))</f>
        <v/>
      </c>
      <c r="M2672" s="54">
        <f>IF(B2672="",0,IF(H2672="Previsto",IF(Visao="Realizado + previsto",1,0),1))</f>
        <v/>
      </c>
      <c r="N2672" s="54">
        <f>IF(OR(B2672="",H2672&lt;&gt;"Previsto"),"",IF(B2672&lt;TODAY(),"Atrasado",IF(B2672&lt;=TODAY()+7,"Vence em 7 dias","A vencer")))</f>
        <v/>
      </c>
    </row>
    <row r="2673">
      <c r="B2673" s="51" t="n"/>
      <c r="C2673" s="52" t="n"/>
      <c r="D2673" s="52" t="n"/>
      <c r="E2673" s="52" t="n"/>
      <c r="F2673" s="52" t="n"/>
      <c r="G2673" s="52" t="n"/>
      <c r="H2673" s="52" t="n"/>
      <c r="I2673" s="53" t="n"/>
      <c r="J2673" s="54">
        <f>IF(D2673="","",IFERROR(INDEX(CatTipo,MATCH(D2673,CatNome,0)),"?"))</f>
        <v/>
      </c>
      <c r="K2673" s="54">
        <f>IF(D2673="","",IFERROR(INDEX(CatGrupo,MATCH(D2673,CatNome,0)),"?"))</f>
        <v/>
      </c>
      <c r="L2673" s="55">
        <f>IF(J2673="Entrada",N(I2673),IF(J2673="Saída",-N(I2673),0))</f>
        <v/>
      </c>
      <c r="M2673" s="54">
        <f>IF(B2673="",0,IF(H2673="Previsto",IF(Visao="Realizado + previsto",1,0),1))</f>
        <v/>
      </c>
      <c r="N2673" s="54">
        <f>IF(OR(B2673="",H2673&lt;&gt;"Previsto"),"",IF(B2673&lt;TODAY(),"Atrasado",IF(B2673&lt;=TODAY()+7,"Vence em 7 dias","A vencer")))</f>
        <v/>
      </c>
    </row>
    <row r="2674">
      <c r="B2674" s="51" t="n"/>
      <c r="C2674" s="52" t="n"/>
      <c r="D2674" s="52" t="n"/>
      <c r="E2674" s="52" t="n"/>
      <c r="F2674" s="52" t="n"/>
      <c r="G2674" s="52" t="n"/>
      <c r="H2674" s="52" t="n"/>
      <c r="I2674" s="53" t="n"/>
      <c r="J2674" s="54">
        <f>IF(D2674="","",IFERROR(INDEX(CatTipo,MATCH(D2674,CatNome,0)),"?"))</f>
        <v/>
      </c>
      <c r="K2674" s="54">
        <f>IF(D2674="","",IFERROR(INDEX(CatGrupo,MATCH(D2674,CatNome,0)),"?"))</f>
        <v/>
      </c>
      <c r="L2674" s="55">
        <f>IF(J2674="Entrada",N(I2674),IF(J2674="Saída",-N(I2674),0))</f>
        <v/>
      </c>
      <c r="M2674" s="54">
        <f>IF(B2674="",0,IF(H2674="Previsto",IF(Visao="Realizado + previsto",1,0),1))</f>
        <v/>
      </c>
      <c r="N2674" s="54">
        <f>IF(OR(B2674="",H2674&lt;&gt;"Previsto"),"",IF(B2674&lt;TODAY(),"Atrasado",IF(B2674&lt;=TODAY()+7,"Vence em 7 dias","A vencer")))</f>
        <v/>
      </c>
    </row>
    <row r="2675">
      <c r="B2675" s="51" t="n"/>
      <c r="C2675" s="52" t="n"/>
      <c r="D2675" s="52" t="n"/>
      <c r="E2675" s="52" t="n"/>
      <c r="F2675" s="52" t="n"/>
      <c r="G2675" s="52" t="n"/>
      <c r="H2675" s="52" t="n"/>
      <c r="I2675" s="53" t="n"/>
      <c r="J2675" s="54">
        <f>IF(D2675="","",IFERROR(INDEX(CatTipo,MATCH(D2675,CatNome,0)),"?"))</f>
        <v/>
      </c>
      <c r="K2675" s="54">
        <f>IF(D2675="","",IFERROR(INDEX(CatGrupo,MATCH(D2675,CatNome,0)),"?"))</f>
        <v/>
      </c>
      <c r="L2675" s="55">
        <f>IF(J2675="Entrada",N(I2675),IF(J2675="Saída",-N(I2675),0))</f>
        <v/>
      </c>
      <c r="M2675" s="54">
        <f>IF(B2675="",0,IF(H2675="Previsto",IF(Visao="Realizado + previsto",1,0),1))</f>
        <v/>
      </c>
      <c r="N2675" s="54">
        <f>IF(OR(B2675="",H2675&lt;&gt;"Previsto"),"",IF(B2675&lt;TODAY(),"Atrasado",IF(B2675&lt;=TODAY()+7,"Vence em 7 dias","A vencer")))</f>
        <v/>
      </c>
    </row>
    <row r="2676">
      <c r="B2676" s="51" t="n"/>
      <c r="C2676" s="52" t="n"/>
      <c r="D2676" s="52" t="n"/>
      <c r="E2676" s="52" t="n"/>
      <c r="F2676" s="52" t="n"/>
      <c r="G2676" s="52" t="n"/>
      <c r="H2676" s="52" t="n"/>
      <c r="I2676" s="53" t="n"/>
      <c r="J2676" s="54">
        <f>IF(D2676="","",IFERROR(INDEX(CatTipo,MATCH(D2676,CatNome,0)),"?"))</f>
        <v/>
      </c>
      <c r="K2676" s="54">
        <f>IF(D2676="","",IFERROR(INDEX(CatGrupo,MATCH(D2676,CatNome,0)),"?"))</f>
        <v/>
      </c>
      <c r="L2676" s="55">
        <f>IF(J2676="Entrada",N(I2676),IF(J2676="Saída",-N(I2676),0))</f>
        <v/>
      </c>
      <c r="M2676" s="54">
        <f>IF(B2676="",0,IF(H2676="Previsto",IF(Visao="Realizado + previsto",1,0),1))</f>
        <v/>
      </c>
      <c r="N2676" s="54">
        <f>IF(OR(B2676="",H2676&lt;&gt;"Previsto"),"",IF(B2676&lt;TODAY(),"Atrasado",IF(B2676&lt;=TODAY()+7,"Vence em 7 dias","A vencer")))</f>
        <v/>
      </c>
    </row>
    <row r="2677">
      <c r="B2677" s="51" t="n"/>
      <c r="C2677" s="52" t="n"/>
      <c r="D2677" s="52" t="n"/>
      <c r="E2677" s="52" t="n"/>
      <c r="F2677" s="52" t="n"/>
      <c r="G2677" s="52" t="n"/>
      <c r="H2677" s="52" t="n"/>
      <c r="I2677" s="53" t="n"/>
      <c r="J2677" s="54">
        <f>IF(D2677="","",IFERROR(INDEX(CatTipo,MATCH(D2677,CatNome,0)),"?"))</f>
        <v/>
      </c>
      <c r="K2677" s="54">
        <f>IF(D2677="","",IFERROR(INDEX(CatGrupo,MATCH(D2677,CatNome,0)),"?"))</f>
        <v/>
      </c>
      <c r="L2677" s="55">
        <f>IF(J2677="Entrada",N(I2677),IF(J2677="Saída",-N(I2677),0))</f>
        <v/>
      </c>
      <c r="M2677" s="54">
        <f>IF(B2677="",0,IF(H2677="Previsto",IF(Visao="Realizado + previsto",1,0),1))</f>
        <v/>
      </c>
      <c r="N2677" s="54">
        <f>IF(OR(B2677="",H2677&lt;&gt;"Previsto"),"",IF(B2677&lt;TODAY(),"Atrasado",IF(B2677&lt;=TODAY()+7,"Vence em 7 dias","A vencer")))</f>
        <v/>
      </c>
    </row>
    <row r="2678">
      <c r="B2678" s="51" t="n"/>
      <c r="C2678" s="52" t="n"/>
      <c r="D2678" s="52" t="n"/>
      <c r="E2678" s="52" t="n"/>
      <c r="F2678" s="52" t="n"/>
      <c r="G2678" s="52" t="n"/>
      <c r="H2678" s="52" t="n"/>
      <c r="I2678" s="53" t="n"/>
      <c r="J2678" s="54">
        <f>IF(D2678="","",IFERROR(INDEX(CatTipo,MATCH(D2678,CatNome,0)),"?"))</f>
        <v/>
      </c>
      <c r="K2678" s="54">
        <f>IF(D2678="","",IFERROR(INDEX(CatGrupo,MATCH(D2678,CatNome,0)),"?"))</f>
        <v/>
      </c>
      <c r="L2678" s="55">
        <f>IF(J2678="Entrada",N(I2678),IF(J2678="Saída",-N(I2678),0))</f>
        <v/>
      </c>
      <c r="M2678" s="54">
        <f>IF(B2678="",0,IF(H2678="Previsto",IF(Visao="Realizado + previsto",1,0),1))</f>
        <v/>
      </c>
      <c r="N2678" s="54">
        <f>IF(OR(B2678="",H2678&lt;&gt;"Previsto"),"",IF(B2678&lt;TODAY(),"Atrasado",IF(B2678&lt;=TODAY()+7,"Vence em 7 dias","A vencer")))</f>
        <v/>
      </c>
    </row>
    <row r="2679">
      <c r="B2679" s="51" t="n"/>
      <c r="C2679" s="52" t="n"/>
      <c r="D2679" s="52" t="n"/>
      <c r="E2679" s="52" t="n"/>
      <c r="F2679" s="52" t="n"/>
      <c r="G2679" s="52" t="n"/>
      <c r="H2679" s="52" t="n"/>
      <c r="I2679" s="53" t="n"/>
      <c r="J2679" s="54">
        <f>IF(D2679="","",IFERROR(INDEX(CatTipo,MATCH(D2679,CatNome,0)),"?"))</f>
        <v/>
      </c>
      <c r="K2679" s="54">
        <f>IF(D2679="","",IFERROR(INDEX(CatGrupo,MATCH(D2679,CatNome,0)),"?"))</f>
        <v/>
      </c>
      <c r="L2679" s="55">
        <f>IF(J2679="Entrada",N(I2679),IF(J2679="Saída",-N(I2679),0))</f>
        <v/>
      </c>
      <c r="M2679" s="54">
        <f>IF(B2679="",0,IF(H2679="Previsto",IF(Visao="Realizado + previsto",1,0),1))</f>
        <v/>
      </c>
      <c r="N2679" s="54">
        <f>IF(OR(B2679="",H2679&lt;&gt;"Previsto"),"",IF(B2679&lt;TODAY(),"Atrasado",IF(B2679&lt;=TODAY()+7,"Vence em 7 dias","A vencer")))</f>
        <v/>
      </c>
    </row>
    <row r="2680">
      <c r="B2680" s="51" t="n"/>
      <c r="C2680" s="52" t="n"/>
      <c r="D2680" s="52" t="n"/>
      <c r="E2680" s="52" t="n"/>
      <c r="F2680" s="52" t="n"/>
      <c r="G2680" s="52" t="n"/>
      <c r="H2680" s="52" t="n"/>
      <c r="I2680" s="53" t="n"/>
      <c r="J2680" s="54">
        <f>IF(D2680="","",IFERROR(INDEX(CatTipo,MATCH(D2680,CatNome,0)),"?"))</f>
        <v/>
      </c>
      <c r="K2680" s="54">
        <f>IF(D2680="","",IFERROR(INDEX(CatGrupo,MATCH(D2680,CatNome,0)),"?"))</f>
        <v/>
      </c>
      <c r="L2680" s="55">
        <f>IF(J2680="Entrada",N(I2680),IF(J2680="Saída",-N(I2680),0))</f>
        <v/>
      </c>
      <c r="M2680" s="54">
        <f>IF(B2680="",0,IF(H2680="Previsto",IF(Visao="Realizado + previsto",1,0),1))</f>
        <v/>
      </c>
      <c r="N2680" s="54">
        <f>IF(OR(B2680="",H2680&lt;&gt;"Previsto"),"",IF(B2680&lt;TODAY(),"Atrasado",IF(B2680&lt;=TODAY()+7,"Vence em 7 dias","A vencer")))</f>
        <v/>
      </c>
    </row>
    <row r="2681">
      <c r="B2681" s="51" t="n"/>
      <c r="C2681" s="52" t="n"/>
      <c r="D2681" s="52" t="n"/>
      <c r="E2681" s="52" t="n"/>
      <c r="F2681" s="52" t="n"/>
      <c r="G2681" s="52" t="n"/>
      <c r="H2681" s="52" t="n"/>
      <c r="I2681" s="53" t="n"/>
      <c r="J2681" s="54">
        <f>IF(D2681="","",IFERROR(INDEX(CatTipo,MATCH(D2681,CatNome,0)),"?"))</f>
        <v/>
      </c>
      <c r="K2681" s="54">
        <f>IF(D2681="","",IFERROR(INDEX(CatGrupo,MATCH(D2681,CatNome,0)),"?"))</f>
        <v/>
      </c>
      <c r="L2681" s="55">
        <f>IF(J2681="Entrada",N(I2681),IF(J2681="Saída",-N(I2681),0))</f>
        <v/>
      </c>
      <c r="M2681" s="54">
        <f>IF(B2681="",0,IF(H2681="Previsto",IF(Visao="Realizado + previsto",1,0),1))</f>
        <v/>
      </c>
      <c r="N2681" s="54">
        <f>IF(OR(B2681="",H2681&lt;&gt;"Previsto"),"",IF(B2681&lt;TODAY(),"Atrasado",IF(B2681&lt;=TODAY()+7,"Vence em 7 dias","A vencer")))</f>
        <v/>
      </c>
    </row>
    <row r="2682">
      <c r="B2682" s="51" t="n"/>
      <c r="C2682" s="52" t="n"/>
      <c r="D2682" s="52" t="n"/>
      <c r="E2682" s="52" t="n"/>
      <c r="F2682" s="52" t="n"/>
      <c r="G2682" s="52" t="n"/>
      <c r="H2682" s="52" t="n"/>
      <c r="I2682" s="53" t="n"/>
      <c r="J2682" s="54">
        <f>IF(D2682="","",IFERROR(INDEX(CatTipo,MATCH(D2682,CatNome,0)),"?"))</f>
        <v/>
      </c>
      <c r="K2682" s="54">
        <f>IF(D2682="","",IFERROR(INDEX(CatGrupo,MATCH(D2682,CatNome,0)),"?"))</f>
        <v/>
      </c>
      <c r="L2682" s="55">
        <f>IF(J2682="Entrada",N(I2682),IF(J2682="Saída",-N(I2682),0))</f>
        <v/>
      </c>
      <c r="M2682" s="54">
        <f>IF(B2682="",0,IF(H2682="Previsto",IF(Visao="Realizado + previsto",1,0),1))</f>
        <v/>
      </c>
      <c r="N2682" s="54">
        <f>IF(OR(B2682="",H2682&lt;&gt;"Previsto"),"",IF(B2682&lt;TODAY(),"Atrasado",IF(B2682&lt;=TODAY()+7,"Vence em 7 dias","A vencer")))</f>
        <v/>
      </c>
    </row>
    <row r="2683">
      <c r="B2683" s="51" t="n"/>
      <c r="C2683" s="52" t="n"/>
      <c r="D2683" s="52" t="n"/>
      <c r="E2683" s="52" t="n"/>
      <c r="F2683" s="52" t="n"/>
      <c r="G2683" s="52" t="n"/>
      <c r="H2683" s="52" t="n"/>
      <c r="I2683" s="53" t="n"/>
      <c r="J2683" s="54">
        <f>IF(D2683="","",IFERROR(INDEX(CatTipo,MATCH(D2683,CatNome,0)),"?"))</f>
        <v/>
      </c>
      <c r="K2683" s="54">
        <f>IF(D2683="","",IFERROR(INDEX(CatGrupo,MATCH(D2683,CatNome,0)),"?"))</f>
        <v/>
      </c>
      <c r="L2683" s="55">
        <f>IF(J2683="Entrada",N(I2683),IF(J2683="Saída",-N(I2683),0))</f>
        <v/>
      </c>
      <c r="M2683" s="54">
        <f>IF(B2683="",0,IF(H2683="Previsto",IF(Visao="Realizado + previsto",1,0),1))</f>
        <v/>
      </c>
      <c r="N2683" s="54">
        <f>IF(OR(B2683="",H2683&lt;&gt;"Previsto"),"",IF(B2683&lt;TODAY(),"Atrasado",IF(B2683&lt;=TODAY()+7,"Vence em 7 dias","A vencer")))</f>
        <v/>
      </c>
    </row>
    <row r="2684">
      <c r="B2684" s="51" t="n"/>
      <c r="C2684" s="52" t="n"/>
      <c r="D2684" s="52" t="n"/>
      <c r="E2684" s="52" t="n"/>
      <c r="F2684" s="52" t="n"/>
      <c r="G2684" s="52" t="n"/>
      <c r="H2684" s="52" t="n"/>
      <c r="I2684" s="53" t="n"/>
      <c r="J2684" s="54">
        <f>IF(D2684="","",IFERROR(INDEX(CatTipo,MATCH(D2684,CatNome,0)),"?"))</f>
        <v/>
      </c>
      <c r="K2684" s="54">
        <f>IF(D2684="","",IFERROR(INDEX(CatGrupo,MATCH(D2684,CatNome,0)),"?"))</f>
        <v/>
      </c>
      <c r="L2684" s="55">
        <f>IF(J2684="Entrada",N(I2684),IF(J2684="Saída",-N(I2684),0))</f>
        <v/>
      </c>
      <c r="M2684" s="54">
        <f>IF(B2684="",0,IF(H2684="Previsto",IF(Visao="Realizado + previsto",1,0),1))</f>
        <v/>
      </c>
      <c r="N2684" s="54">
        <f>IF(OR(B2684="",H2684&lt;&gt;"Previsto"),"",IF(B2684&lt;TODAY(),"Atrasado",IF(B2684&lt;=TODAY()+7,"Vence em 7 dias","A vencer")))</f>
        <v/>
      </c>
    </row>
    <row r="2685">
      <c r="B2685" s="51" t="n"/>
      <c r="C2685" s="52" t="n"/>
      <c r="D2685" s="52" t="n"/>
      <c r="E2685" s="52" t="n"/>
      <c r="F2685" s="52" t="n"/>
      <c r="G2685" s="52" t="n"/>
      <c r="H2685" s="52" t="n"/>
      <c r="I2685" s="53" t="n"/>
      <c r="J2685" s="54">
        <f>IF(D2685="","",IFERROR(INDEX(CatTipo,MATCH(D2685,CatNome,0)),"?"))</f>
        <v/>
      </c>
      <c r="K2685" s="54">
        <f>IF(D2685="","",IFERROR(INDEX(CatGrupo,MATCH(D2685,CatNome,0)),"?"))</f>
        <v/>
      </c>
      <c r="L2685" s="55">
        <f>IF(J2685="Entrada",N(I2685),IF(J2685="Saída",-N(I2685),0))</f>
        <v/>
      </c>
      <c r="M2685" s="54">
        <f>IF(B2685="",0,IF(H2685="Previsto",IF(Visao="Realizado + previsto",1,0),1))</f>
        <v/>
      </c>
      <c r="N2685" s="54">
        <f>IF(OR(B2685="",H2685&lt;&gt;"Previsto"),"",IF(B2685&lt;TODAY(),"Atrasado",IF(B2685&lt;=TODAY()+7,"Vence em 7 dias","A vencer")))</f>
        <v/>
      </c>
    </row>
    <row r="2686">
      <c r="B2686" s="51" t="n"/>
      <c r="C2686" s="52" t="n"/>
      <c r="D2686" s="52" t="n"/>
      <c r="E2686" s="52" t="n"/>
      <c r="F2686" s="52" t="n"/>
      <c r="G2686" s="52" t="n"/>
      <c r="H2686" s="52" t="n"/>
      <c r="I2686" s="53" t="n"/>
      <c r="J2686" s="54">
        <f>IF(D2686="","",IFERROR(INDEX(CatTipo,MATCH(D2686,CatNome,0)),"?"))</f>
        <v/>
      </c>
      <c r="K2686" s="54">
        <f>IF(D2686="","",IFERROR(INDEX(CatGrupo,MATCH(D2686,CatNome,0)),"?"))</f>
        <v/>
      </c>
      <c r="L2686" s="55">
        <f>IF(J2686="Entrada",N(I2686),IF(J2686="Saída",-N(I2686),0))</f>
        <v/>
      </c>
      <c r="M2686" s="54">
        <f>IF(B2686="",0,IF(H2686="Previsto",IF(Visao="Realizado + previsto",1,0),1))</f>
        <v/>
      </c>
      <c r="N2686" s="54">
        <f>IF(OR(B2686="",H2686&lt;&gt;"Previsto"),"",IF(B2686&lt;TODAY(),"Atrasado",IF(B2686&lt;=TODAY()+7,"Vence em 7 dias","A vencer")))</f>
        <v/>
      </c>
    </row>
    <row r="2687">
      <c r="B2687" s="51" t="n"/>
      <c r="C2687" s="52" t="n"/>
      <c r="D2687" s="52" t="n"/>
      <c r="E2687" s="52" t="n"/>
      <c r="F2687" s="52" t="n"/>
      <c r="G2687" s="52" t="n"/>
      <c r="H2687" s="52" t="n"/>
      <c r="I2687" s="53" t="n"/>
      <c r="J2687" s="54">
        <f>IF(D2687="","",IFERROR(INDEX(CatTipo,MATCH(D2687,CatNome,0)),"?"))</f>
        <v/>
      </c>
      <c r="K2687" s="54">
        <f>IF(D2687="","",IFERROR(INDEX(CatGrupo,MATCH(D2687,CatNome,0)),"?"))</f>
        <v/>
      </c>
      <c r="L2687" s="55">
        <f>IF(J2687="Entrada",N(I2687),IF(J2687="Saída",-N(I2687),0))</f>
        <v/>
      </c>
      <c r="M2687" s="54">
        <f>IF(B2687="",0,IF(H2687="Previsto",IF(Visao="Realizado + previsto",1,0),1))</f>
        <v/>
      </c>
      <c r="N2687" s="54">
        <f>IF(OR(B2687="",H2687&lt;&gt;"Previsto"),"",IF(B2687&lt;TODAY(),"Atrasado",IF(B2687&lt;=TODAY()+7,"Vence em 7 dias","A vencer")))</f>
        <v/>
      </c>
    </row>
    <row r="2688">
      <c r="B2688" s="51" t="n"/>
      <c r="C2688" s="52" t="n"/>
      <c r="D2688" s="52" t="n"/>
      <c r="E2688" s="52" t="n"/>
      <c r="F2688" s="52" t="n"/>
      <c r="G2688" s="52" t="n"/>
      <c r="H2688" s="52" t="n"/>
      <c r="I2688" s="53" t="n"/>
      <c r="J2688" s="54">
        <f>IF(D2688="","",IFERROR(INDEX(CatTipo,MATCH(D2688,CatNome,0)),"?"))</f>
        <v/>
      </c>
      <c r="K2688" s="54">
        <f>IF(D2688="","",IFERROR(INDEX(CatGrupo,MATCH(D2688,CatNome,0)),"?"))</f>
        <v/>
      </c>
      <c r="L2688" s="55">
        <f>IF(J2688="Entrada",N(I2688),IF(J2688="Saída",-N(I2688),0))</f>
        <v/>
      </c>
      <c r="M2688" s="54">
        <f>IF(B2688="",0,IF(H2688="Previsto",IF(Visao="Realizado + previsto",1,0),1))</f>
        <v/>
      </c>
      <c r="N2688" s="54">
        <f>IF(OR(B2688="",H2688&lt;&gt;"Previsto"),"",IF(B2688&lt;TODAY(),"Atrasado",IF(B2688&lt;=TODAY()+7,"Vence em 7 dias","A vencer")))</f>
        <v/>
      </c>
    </row>
    <row r="2689">
      <c r="B2689" s="51" t="n"/>
      <c r="C2689" s="52" t="n"/>
      <c r="D2689" s="52" t="n"/>
      <c r="E2689" s="52" t="n"/>
      <c r="F2689" s="52" t="n"/>
      <c r="G2689" s="52" t="n"/>
      <c r="H2689" s="52" t="n"/>
      <c r="I2689" s="53" t="n"/>
      <c r="J2689" s="54">
        <f>IF(D2689="","",IFERROR(INDEX(CatTipo,MATCH(D2689,CatNome,0)),"?"))</f>
        <v/>
      </c>
      <c r="K2689" s="54">
        <f>IF(D2689="","",IFERROR(INDEX(CatGrupo,MATCH(D2689,CatNome,0)),"?"))</f>
        <v/>
      </c>
      <c r="L2689" s="55">
        <f>IF(J2689="Entrada",N(I2689),IF(J2689="Saída",-N(I2689),0))</f>
        <v/>
      </c>
      <c r="M2689" s="54">
        <f>IF(B2689="",0,IF(H2689="Previsto",IF(Visao="Realizado + previsto",1,0),1))</f>
        <v/>
      </c>
      <c r="N2689" s="54">
        <f>IF(OR(B2689="",H2689&lt;&gt;"Previsto"),"",IF(B2689&lt;TODAY(),"Atrasado",IF(B2689&lt;=TODAY()+7,"Vence em 7 dias","A vencer")))</f>
        <v/>
      </c>
    </row>
    <row r="2690">
      <c r="B2690" s="51" t="n"/>
      <c r="C2690" s="52" t="n"/>
      <c r="D2690" s="52" t="n"/>
      <c r="E2690" s="52" t="n"/>
      <c r="F2690" s="52" t="n"/>
      <c r="G2690" s="52" t="n"/>
      <c r="H2690" s="52" t="n"/>
      <c r="I2690" s="53" t="n"/>
      <c r="J2690" s="54">
        <f>IF(D2690="","",IFERROR(INDEX(CatTipo,MATCH(D2690,CatNome,0)),"?"))</f>
        <v/>
      </c>
      <c r="K2690" s="54">
        <f>IF(D2690="","",IFERROR(INDEX(CatGrupo,MATCH(D2690,CatNome,0)),"?"))</f>
        <v/>
      </c>
      <c r="L2690" s="55">
        <f>IF(J2690="Entrada",N(I2690),IF(J2690="Saída",-N(I2690),0))</f>
        <v/>
      </c>
      <c r="M2690" s="54">
        <f>IF(B2690="",0,IF(H2690="Previsto",IF(Visao="Realizado + previsto",1,0),1))</f>
        <v/>
      </c>
      <c r="N2690" s="54">
        <f>IF(OR(B2690="",H2690&lt;&gt;"Previsto"),"",IF(B2690&lt;TODAY(),"Atrasado",IF(B2690&lt;=TODAY()+7,"Vence em 7 dias","A vencer")))</f>
        <v/>
      </c>
    </row>
    <row r="2691">
      <c r="B2691" s="51" t="n"/>
      <c r="C2691" s="52" t="n"/>
      <c r="D2691" s="52" t="n"/>
      <c r="E2691" s="52" t="n"/>
      <c r="F2691" s="52" t="n"/>
      <c r="G2691" s="52" t="n"/>
      <c r="H2691" s="52" t="n"/>
      <c r="I2691" s="53" t="n"/>
      <c r="J2691" s="54">
        <f>IF(D2691="","",IFERROR(INDEX(CatTipo,MATCH(D2691,CatNome,0)),"?"))</f>
        <v/>
      </c>
      <c r="K2691" s="54">
        <f>IF(D2691="","",IFERROR(INDEX(CatGrupo,MATCH(D2691,CatNome,0)),"?"))</f>
        <v/>
      </c>
      <c r="L2691" s="55">
        <f>IF(J2691="Entrada",N(I2691),IF(J2691="Saída",-N(I2691),0))</f>
        <v/>
      </c>
      <c r="M2691" s="54">
        <f>IF(B2691="",0,IF(H2691="Previsto",IF(Visao="Realizado + previsto",1,0),1))</f>
        <v/>
      </c>
      <c r="N2691" s="54">
        <f>IF(OR(B2691="",H2691&lt;&gt;"Previsto"),"",IF(B2691&lt;TODAY(),"Atrasado",IF(B2691&lt;=TODAY()+7,"Vence em 7 dias","A vencer")))</f>
        <v/>
      </c>
    </row>
    <row r="2692">
      <c r="B2692" s="51" t="n"/>
      <c r="C2692" s="52" t="n"/>
      <c r="D2692" s="52" t="n"/>
      <c r="E2692" s="52" t="n"/>
      <c r="F2692" s="52" t="n"/>
      <c r="G2692" s="52" t="n"/>
      <c r="H2692" s="52" t="n"/>
      <c r="I2692" s="53" t="n"/>
      <c r="J2692" s="54">
        <f>IF(D2692="","",IFERROR(INDEX(CatTipo,MATCH(D2692,CatNome,0)),"?"))</f>
        <v/>
      </c>
      <c r="K2692" s="54">
        <f>IF(D2692="","",IFERROR(INDEX(CatGrupo,MATCH(D2692,CatNome,0)),"?"))</f>
        <v/>
      </c>
      <c r="L2692" s="55">
        <f>IF(J2692="Entrada",N(I2692),IF(J2692="Saída",-N(I2692),0))</f>
        <v/>
      </c>
      <c r="M2692" s="54">
        <f>IF(B2692="",0,IF(H2692="Previsto",IF(Visao="Realizado + previsto",1,0),1))</f>
        <v/>
      </c>
      <c r="N2692" s="54">
        <f>IF(OR(B2692="",H2692&lt;&gt;"Previsto"),"",IF(B2692&lt;TODAY(),"Atrasado",IF(B2692&lt;=TODAY()+7,"Vence em 7 dias","A vencer")))</f>
        <v/>
      </c>
    </row>
    <row r="2693">
      <c r="B2693" s="51" t="n"/>
      <c r="C2693" s="52" t="n"/>
      <c r="D2693" s="52" t="n"/>
      <c r="E2693" s="52" t="n"/>
      <c r="F2693" s="52" t="n"/>
      <c r="G2693" s="52" t="n"/>
      <c r="H2693" s="52" t="n"/>
      <c r="I2693" s="53" t="n"/>
      <c r="J2693" s="54">
        <f>IF(D2693="","",IFERROR(INDEX(CatTipo,MATCH(D2693,CatNome,0)),"?"))</f>
        <v/>
      </c>
      <c r="K2693" s="54">
        <f>IF(D2693="","",IFERROR(INDEX(CatGrupo,MATCH(D2693,CatNome,0)),"?"))</f>
        <v/>
      </c>
      <c r="L2693" s="55">
        <f>IF(J2693="Entrada",N(I2693),IF(J2693="Saída",-N(I2693),0))</f>
        <v/>
      </c>
      <c r="M2693" s="54">
        <f>IF(B2693="",0,IF(H2693="Previsto",IF(Visao="Realizado + previsto",1,0),1))</f>
        <v/>
      </c>
      <c r="N2693" s="54">
        <f>IF(OR(B2693="",H2693&lt;&gt;"Previsto"),"",IF(B2693&lt;TODAY(),"Atrasado",IF(B2693&lt;=TODAY()+7,"Vence em 7 dias","A vencer")))</f>
        <v/>
      </c>
    </row>
    <row r="2694">
      <c r="B2694" s="51" t="n"/>
      <c r="C2694" s="52" t="n"/>
      <c r="D2694" s="52" t="n"/>
      <c r="E2694" s="52" t="n"/>
      <c r="F2694" s="52" t="n"/>
      <c r="G2694" s="52" t="n"/>
      <c r="H2694" s="52" t="n"/>
      <c r="I2694" s="53" t="n"/>
      <c r="J2694" s="54">
        <f>IF(D2694="","",IFERROR(INDEX(CatTipo,MATCH(D2694,CatNome,0)),"?"))</f>
        <v/>
      </c>
      <c r="K2694" s="54">
        <f>IF(D2694="","",IFERROR(INDEX(CatGrupo,MATCH(D2694,CatNome,0)),"?"))</f>
        <v/>
      </c>
      <c r="L2694" s="55">
        <f>IF(J2694="Entrada",N(I2694),IF(J2694="Saída",-N(I2694),0))</f>
        <v/>
      </c>
      <c r="M2694" s="54">
        <f>IF(B2694="",0,IF(H2694="Previsto",IF(Visao="Realizado + previsto",1,0),1))</f>
        <v/>
      </c>
      <c r="N2694" s="54">
        <f>IF(OR(B2694="",H2694&lt;&gt;"Previsto"),"",IF(B2694&lt;TODAY(),"Atrasado",IF(B2694&lt;=TODAY()+7,"Vence em 7 dias","A vencer")))</f>
        <v/>
      </c>
    </row>
    <row r="2695">
      <c r="B2695" s="51" t="n"/>
      <c r="C2695" s="52" t="n"/>
      <c r="D2695" s="52" t="n"/>
      <c r="E2695" s="52" t="n"/>
      <c r="F2695" s="52" t="n"/>
      <c r="G2695" s="52" t="n"/>
      <c r="H2695" s="52" t="n"/>
      <c r="I2695" s="53" t="n"/>
      <c r="J2695" s="54">
        <f>IF(D2695="","",IFERROR(INDEX(CatTipo,MATCH(D2695,CatNome,0)),"?"))</f>
        <v/>
      </c>
      <c r="K2695" s="54">
        <f>IF(D2695="","",IFERROR(INDEX(CatGrupo,MATCH(D2695,CatNome,0)),"?"))</f>
        <v/>
      </c>
      <c r="L2695" s="55">
        <f>IF(J2695="Entrada",N(I2695),IF(J2695="Saída",-N(I2695),0))</f>
        <v/>
      </c>
      <c r="M2695" s="54">
        <f>IF(B2695="",0,IF(H2695="Previsto",IF(Visao="Realizado + previsto",1,0),1))</f>
        <v/>
      </c>
      <c r="N2695" s="54">
        <f>IF(OR(B2695="",H2695&lt;&gt;"Previsto"),"",IF(B2695&lt;TODAY(),"Atrasado",IF(B2695&lt;=TODAY()+7,"Vence em 7 dias","A vencer")))</f>
        <v/>
      </c>
    </row>
    <row r="2696">
      <c r="B2696" s="51" t="n"/>
      <c r="C2696" s="52" t="n"/>
      <c r="D2696" s="52" t="n"/>
      <c r="E2696" s="52" t="n"/>
      <c r="F2696" s="52" t="n"/>
      <c r="G2696" s="52" t="n"/>
      <c r="H2696" s="52" t="n"/>
      <c r="I2696" s="53" t="n"/>
      <c r="J2696" s="54">
        <f>IF(D2696="","",IFERROR(INDEX(CatTipo,MATCH(D2696,CatNome,0)),"?"))</f>
        <v/>
      </c>
      <c r="K2696" s="54">
        <f>IF(D2696="","",IFERROR(INDEX(CatGrupo,MATCH(D2696,CatNome,0)),"?"))</f>
        <v/>
      </c>
      <c r="L2696" s="55">
        <f>IF(J2696="Entrada",N(I2696),IF(J2696="Saída",-N(I2696),0))</f>
        <v/>
      </c>
      <c r="M2696" s="54">
        <f>IF(B2696="",0,IF(H2696="Previsto",IF(Visao="Realizado + previsto",1,0),1))</f>
        <v/>
      </c>
      <c r="N2696" s="54">
        <f>IF(OR(B2696="",H2696&lt;&gt;"Previsto"),"",IF(B2696&lt;TODAY(),"Atrasado",IF(B2696&lt;=TODAY()+7,"Vence em 7 dias","A vencer")))</f>
        <v/>
      </c>
    </row>
    <row r="2697">
      <c r="B2697" s="51" t="n"/>
      <c r="C2697" s="52" t="n"/>
      <c r="D2697" s="52" t="n"/>
      <c r="E2697" s="52" t="n"/>
      <c r="F2697" s="52" t="n"/>
      <c r="G2697" s="52" t="n"/>
      <c r="H2697" s="52" t="n"/>
      <c r="I2697" s="53" t="n"/>
      <c r="J2697" s="54">
        <f>IF(D2697="","",IFERROR(INDEX(CatTipo,MATCH(D2697,CatNome,0)),"?"))</f>
        <v/>
      </c>
      <c r="K2697" s="54">
        <f>IF(D2697="","",IFERROR(INDEX(CatGrupo,MATCH(D2697,CatNome,0)),"?"))</f>
        <v/>
      </c>
      <c r="L2697" s="55">
        <f>IF(J2697="Entrada",N(I2697),IF(J2697="Saída",-N(I2697),0))</f>
        <v/>
      </c>
      <c r="M2697" s="54">
        <f>IF(B2697="",0,IF(H2697="Previsto",IF(Visao="Realizado + previsto",1,0),1))</f>
        <v/>
      </c>
      <c r="N2697" s="54">
        <f>IF(OR(B2697="",H2697&lt;&gt;"Previsto"),"",IF(B2697&lt;TODAY(),"Atrasado",IF(B2697&lt;=TODAY()+7,"Vence em 7 dias","A vencer")))</f>
        <v/>
      </c>
    </row>
    <row r="2698">
      <c r="B2698" s="51" t="n"/>
      <c r="C2698" s="52" t="n"/>
      <c r="D2698" s="52" t="n"/>
      <c r="E2698" s="52" t="n"/>
      <c r="F2698" s="52" t="n"/>
      <c r="G2698" s="52" t="n"/>
      <c r="H2698" s="52" t="n"/>
      <c r="I2698" s="53" t="n"/>
      <c r="J2698" s="54">
        <f>IF(D2698="","",IFERROR(INDEX(CatTipo,MATCH(D2698,CatNome,0)),"?"))</f>
        <v/>
      </c>
      <c r="K2698" s="54">
        <f>IF(D2698="","",IFERROR(INDEX(CatGrupo,MATCH(D2698,CatNome,0)),"?"))</f>
        <v/>
      </c>
      <c r="L2698" s="55">
        <f>IF(J2698="Entrada",N(I2698),IF(J2698="Saída",-N(I2698),0))</f>
        <v/>
      </c>
      <c r="M2698" s="54">
        <f>IF(B2698="",0,IF(H2698="Previsto",IF(Visao="Realizado + previsto",1,0),1))</f>
        <v/>
      </c>
      <c r="N2698" s="54">
        <f>IF(OR(B2698="",H2698&lt;&gt;"Previsto"),"",IF(B2698&lt;TODAY(),"Atrasado",IF(B2698&lt;=TODAY()+7,"Vence em 7 dias","A vencer")))</f>
        <v/>
      </c>
    </row>
    <row r="2699">
      <c r="B2699" s="51" t="n"/>
      <c r="C2699" s="52" t="n"/>
      <c r="D2699" s="52" t="n"/>
      <c r="E2699" s="52" t="n"/>
      <c r="F2699" s="52" t="n"/>
      <c r="G2699" s="52" t="n"/>
      <c r="H2699" s="52" t="n"/>
      <c r="I2699" s="53" t="n"/>
      <c r="J2699" s="54">
        <f>IF(D2699="","",IFERROR(INDEX(CatTipo,MATCH(D2699,CatNome,0)),"?"))</f>
        <v/>
      </c>
      <c r="K2699" s="54">
        <f>IF(D2699="","",IFERROR(INDEX(CatGrupo,MATCH(D2699,CatNome,0)),"?"))</f>
        <v/>
      </c>
      <c r="L2699" s="55">
        <f>IF(J2699="Entrada",N(I2699),IF(J2699="Saída",-N(I2699),0))</f>
        <v/>
      </c>
      <c r="M2699" s="54">
        <f>IF(B2699="",0,IF(H2699="Previsto",IF(Visao="Realizado + previsto",1,0),1))</f>
        <v/>
      </c>
      <c r="N2699" s="54">
        <f>IF(OR(B2699="",H2699&lt;&gt;"Previsto"),"",IF(B2699&lt;TODAY(),"Atrasado",IF(B2699&lt;=TODAY()+7,"Vence em 7 dias","A vencer")))</f>
        <v/>
      </c>
    </row>
    <row r="2700">
      <c r="B2700" s="51" t="n"/>
      <c r="C2700" s="52" t="n"/>
      <c r="D2700" s="52" t="n"/>
      <c r="E2700" s="52" t="n"/>
      <c r="F2700" s="52" t="n"/>
      <c r="G2700" s="52" t="n"/>
      <c r="H2700" s="52" t="n"/>
      <c r="I2700" s="53" t="n"/>
      <c r="J2700" s="54">
        <f>IF(D2700="","",IFERROR(INDEX(CatTipo,MATCH(D2700,CatNome,0)),"?"))</f>
        <v/>
      </c>
      <c r="K2700" s="54">
        <f>IF(D2700="","",IFERROR(INDEX(CatGrupo,MATCH(D2700,CatNome,0)),"?"))</f>
        <v/>
      </c>
      <c r="L2700" s="55">
        <f>IF(J2700="Entrada",N(I2700),IF(J2700="Saída",-N(I2700),0))</f>
        <v/>
      </c>
      <c r="M2700" s="54">
        <f>IF(B2700="",0,IF(H2700="Previsto",IF(Visao="Realizado + previsto",1,0),1))</f>
        <v/>
      </c>
      <c r="N2700" s="54">
        <f>IF(OR(B2700="",H2700&lt;&gt;"Previsto"),"",IF(B2700&lt;TODAY(),"Atrasado",IF(B2700&lt;=TODAY()+7,"Vence em 7 dias","A vencer")))</f>
        <v/>
      </c>
    </row>
    <row r="2701">
      <c r="B2701" s="51" t="n"/>
      <c r="C2701" s="52" t="n"/>
      <c r="D2701" s="52" t="n"/>
      <c r="E2701" s="52" t="n"/>
      <c r="F2701" s="52" t="n"/>
      <c r="G2701" s="52" t="n"/>
      <c r="H2701" s="52" t="n"/>
      <c r="I2701" s="53" t="n"/>
      <c r="J2701" s="54">
        <f>IF(D2701="","",IFERROR(INDEX(CatTipo,MATCH(D2701,CatNome,0)),"?"))</f>
        <v/>
      </c>
      <c r="K2701" s="54">
        <f>IF(D2701="","",IFERROR(INDEX(CatGrupo,MATCH(D2701,CatNome,0)),"?"))</f>
        <v/>
      </c>
      <c r="L2701" s="55">
        <f>IF(J2701="Entrada",N(I2701),IF(J2701="Saída",-N(I2701),0))</f>
        <v/>
      </c>
      <c r="M2701" s="54">
        <f>IF(B2701="",0,IF(H2701="Previsto",IF(Visao="Realizado + previsto",1,0),1))</f>
        <v/>
      </c>
      <c r="N2701" s="54">
        <f>IF(OR(B2701="",H2701&lt;&gt;"Previsto"),"",IF(B2701&lt;TODAY(),"Atrasado",IF(B2701&lt;=TODAY()+7,"Vence em 7 dias","A vencer")))</f>
        <v/>
      </c>
    </row>
    <row r="2702">
      <c r="B2702" s="51" t="n"/>
      <c r="C2702" s="52" t="n"/>
      <c r="D2702" s="52" t="n"/>
      <c r="E2702" s="52" t="n"/>
      <c r="F2702" s="52" t="n"/>
      <c r="G2702" s="52" t="n"/>
      <c r="H2702" s="52" t="n"/>
      <c r="I2702" s="53" t="n"/>
      <c r="J2702" s="54">
        <f>IF(D2702="","",IFERROR(INDEX(CatTipo,MATCH(D2702,CatNome,0)),"?"))</f>
        <v/>
      </c>
      <c r="K2702" s="54">
        <f>IF(D2702="","",IFERROR(INDEX(CatGrupo,MATCH(D2702,CatNome,0)),"?"))</f>
        <v/>
      </c>
      <c r="L2702" s="55">
        <f>IF(J2702="Entrada",N(I2702),IF(J2702="Saída",-N(I2702),0))</f>
        <v/>
      </c>
      <c r="M2702" s="54">
        <f>IF(B2702="",0,IF(H2702="Previsto",IF(Visao="Realizado + previsto",1,0),1))</f>
        <v/>
      </c>
      <c r="N2702" s="54">
        <f>IF(OR(B2702="",H2702&lt;&gt;"Previsto"),"",IF(B2702&lt;TODAY(),"Atrasado",IF(B2702&lt;=TODAY()+7,"Vence em 7 dias","A vencer")))</f>
        <v/>
      </c>
    </row>
    <row r="2703">
      <c r="B2703" s="51" t="n"/>
      <c r="C2703" s="52" t="n"/>
      <c r="D2703" s="52" t="n"/>
      <c r="E2703" s="52" t="n"/>
      <c r="F2703" s="52" t="n"/>
      <c r="G2703" s="52" t="n"/>
      <c r="H2703" s="52" t="n"/>
      <c r="I2703" s="53" t="n"/>
      <c r="J2703" s="54">
        <f>IF(D2703="","",IFERROR(INDEX(CatTipo,MATCH(D2703,CatNome,0)),"?"))</f>
        <v/>
      </c>
      <c r="K2703" s="54">
        <f>IF(D2703="","",IFERROR(INDEX(CatGrupo,MATCH(D2703,CatNome,0)),"?"))</f>
        <v/>
      </c>
      <c r="L2703" s="55">
        <f>IF(J2703="Entrada",N(I2703),IF(J2703="Saída",-N(I2703),0))</f>
        <v/>
      </c>
      <c r="M2703" s="54">
        <f>IF(B2703="",0,IF(H2703="Previsto",IF(Visao="Realizado + previsto",1,0),1))</f>
        <v/>
      </c>
      <c r="N2703" s="54">
        <f>IF(OR(B2703="",H2703&lt;&gt;"Previsto"),"",IF(B2703&lt;TODAY(),"Atrasado",IF(B2703&lt;=TODAY()+7,"Vence em 7 dias","A vencer")))</f>
        <v/>
      </c>
    </row>
    <row r="2704">
      <c r="B2704" s="51" t="n"/>
      <c r="C2704" s="52" t="n"/>
      <c r="D2704" s="52" t="n"/>
      <c r="E2704" s="52" t="n"/>
      <c r="F2704" s="52" t="n"/>
      <c r="G2704" s="52" t="n"/>
      <c r="H2704" s="52" t="n"/>
      <c r="I2704" s="53" t="n"/>
      <c r="J2704" s="54">
        <f>IF(D2704="","",IFERROR(INDEX(CatTipo,MATCH(D2704,CatNome,0)),"?"))</f>
        <v/>
      </c>
      <c r="K2704" s="54">
        <f>IF(D2704="","",IFERROR(INDEX(CatGrupo,MATCH(D2704,CatNome,0)),"?"))</f>
        <v/>
      </c>
      <c r="L2704" s="55">
        <f>IF(J2704="Entrada",N(I2704),IF(J2704="Saída",-N(I2704),0))</f>
        <v/>
      </c>
      <c r="M2704" s="54">
        <f>IF(B2704="",0,IF(H2704="Previsto",IF(Visao="Realizado + previsto",1,0),1))</f>
        <v/>
      </c>
      <c r="N2704" s="54">
        <f>IF(OR(B2704="",H2704&lt;&gt;"Previsto"),"",IF(B2704&lt;TODAY(),"Atrasado",IF(B2704&lt;=TODAY()+7,"Vence em 7 dias","A vencer")))</f>
        <v/>
      </c>
    </row>
    <row r="2705">
      <c r="B2705" s="51" t="n"/>
      <c r="C2705" s="52" t="n"/>
      <c r="D2705" s="52" t="n"/>
      <c r="E2705" s="52" t="n"/>
      <c r="F2705" s="52" t="n"/>
      <c r="G2705" s="52" t="n"/>
      <c r="H2705" s="52" t="n"/>
      <c r="I2705" s="53" t="n"/>
      <c r="J2705" s="54">
        <f>IF(D2705="","",IFERROR(INDEX(CatTipo,MATCH(D2705,CatNome,0)),"?"))</f>
        <v/>
      </c>
      <c r="K2705" s="54">
        <f>IF(D2705="","",IFERROR(INDEX(CatGrupo,MATCH(D2705,CatNome,0)),"?"))</f>
        <v/>
      </c>
      <c r="L2705" s="55">
        <f>IF(J2705="Entrada",N(I2705),IF(J2705="Saída",-N(I2705),0))</f>
        <v/>
      </c>
      <c r="M2705" s="54">
        <f>IF(B2705="",0,IF(H2705="Previsto",IF(Visao="Realizado + previsto",1,0),1))</f>
        <v/>
      </c>
      <c r="N2705" s="54">
        <f>IF(OR(B2705="",H2705&lt;&gt;"Previsto"),"",IF(B2705&lt;TODAY(),"Atrasado",IF(B2705&lt;=TODAY()+7,"Vence em 7 dias","A vencer")))</f>
        <v/>
      </c>
    </row>
    <row r="2706">
      <c r="B2706" s="51" t="n"/>
      <c r="C2706" s="52" t="n"/>
      <c r="D2706" s="52" t="n"/>
      <c r="E2706" s="52" t="n"/>
      <c r="F2706" s="52" t="n"/>
      <c r="G2706" s="52" t="n"/>
      <c r="H2706" s="52" t="n"/>
      <c r="I2706" s="53" t="n"/>
      <c r="J2706" s="54">
        <f>IF(D2706="","",IFERROR(INDEX(CatTipo,MATCH(D2706,CatNome,0)),"?"))</f>
        <v/>
      </c>
      <c r="K2706" s="54">
        <f>IF(D2706="","",IFERROR(INDEX(CatGrupo,MATCH(D2706,CatNome,0)),"?"))</f>
        <v/>
      </c>
      <c r="L2706" s="55">
        <f>IF(J2706="Entrada",N(I2706),IF(J2706="Saída",-N(I2706),0))</f>
        <v/>
      </c>
      <c r="M2706" s="54">
        <f>IF(B2706="",0,IF(H2706="Previsto",IF(Visao="Realizado + previsto",1,0),1))</f>
        <v/>
      </c>
      <c r="N2706" s="54">
        <f>IF(OR(B2706="",H2706&lt;&gt;"Previsto"),"",IF(B2706&lt;TODAY(),"Atrasado",IF(B2706&lt;=TODAY()+7,"Vence em 7 dias","A vencer")))</f>
        <v/>
      </c>
    </row>
    <row r="2707">
      <c r="B2707" s="51" t="n"/>
      <c r="C2707" s="52" t="n"/>
      <c r="D2707" s="52" t="n"/>
      <c r="E2707" s="52" t="n"/>
      <c r="F2707" s="52" t="n"/>
      <c r="G2707" s="52" t="n"/>
      <c r="H2707" s="52" t="n"/>
      <c r="I2707" s="53" t="n"/>
      <c r="J2707" s="54">
        <f>IF(D2707="","",IFERROR(INDEX(CatTipo,MATCH(D2707,CatNome,0)),"?"))</f>
        <v/>
      </c>
      <c r="K2707" s="54">
        <f>IF(D2707="","",IFERROR(INDEX(CatGrupo,MATCH(D2707,CatNome,0)),"?"))</f>
        <v/>
      </c>
      <c r="L2707" s="55">
        <f>IF(J2707="Entrada",N(I2707),IF(J2707="Saída",-N(I2707),0))</f>
        <v/>
      </c>
      <c r="M2707" s="54">
        <f>IF(B2707="",0,IF(H2707="Previsto",IF(Visao="Realizado + previsto",1,0),1))</f>
        <v/>
      </c>
      <c r="N2707" s="54">
        <f>IF(OR(B2707="",H2707&lt;&gt;"Previsto"),"",IF(B2707&lt;TODAY(),"Atrasado",IF(B2707&lt;=TODAY()+7,"Vence em 7 dias","A vencer")))</f>
        <v/>
      </c>
    </row>
    <row r="2708">
      <c r="B2708" s="51" t="n"/>
      <c r="C2708" s="52" t="n"/>
      <c r="D2708" s="52" t="n"/>
      <c r="E2708" s="52" t="n"/>
      <c r="F2708" s="52" t="n"/>
      <c r="G2708" s="52" t="n"/>
      <c r="H2708" s="52" t="n"/>
      <c r="I2708" s="53" t="n"/>
      <c r="J2708" s="54">
        <f>IF(D2708="","",IFERROR(INDEX(CatTipo,MATCH(D2708,CatNome,0)),"?"))</f>
        <v/>
      </c>
      <c r="K2708" s="54">
        <f>IF(D2708="","",IFERROR(INDEX(CatGrupo,MATCH(D2708,CatNome,0)),"?"))</f>
        <v/>
      </c>
      <c r="L2708" s="55">
        <f>IF(J2708="Entrada",N(I2708),IF(J2708="Saída",-N(I2708),0))</f>
        <v/>
      </c>
      <c r="M2708" s="54">
        <f>IF(B2708="",0,IF(H2708="Previsto",IF(Visao="Realizado + previsto",1,0),1))</f>
        <v/>
      </c>
      <c r="N2708" s="54">
        <f>IF(OR(B2708="",H2708&lt;&gt;"Previsto"),"",IF(B2708&lt;TODAY(),"Atrasado",IF(B2708&lt;=TODAY()+7,"Vence em 7 dias","A vencer")))</f>
        <v/>
      </c>
    </row>
    <row r="2709">
      <c r="B2709" s="51" t="n"/>
      <c r="C2709" s="52" t="n"/>
      <c r="D2709" s="52" t="n"/>
      <c r="E2709" s="52" t="n"/>
      <c r="F2709" s="52" t="n"/>
      <c r="G2709" s="52" t="n"/>
      <c r="H2709" s="52" t="n"/>
      <c r="I2709" s="53" t="n"/>
      <c r="J2709" s="54">
        <f>IF(D2709="","",IFERROR(INDEX(CatTipo,MATCH(D2709,CatNome,0)),"?"))</f>
        <v/>
      </c>
      <c r="K2709" s="54">
        <f>IF(D2709="","",IFERROR(INDEX(CatGrupo,MATCH(D2709,CatNome,0)),"?"))</f>
        <v/>
      </c>
      <c r="L2709" s="55">
        <f>IF(J2709="Entrada",N(I2709),IF(J2709="Saída",-N(I2709),0))</f>
        <v/>
      </c>
      <c r="M2709" s="54">
        <f>IF(B2709="",0,IF(H2709="Previsto",IF(Visao="Realizado + previsto",1,0),1))</f>
        <v/>
      </c>
      <c r="N2709" s="54">
        <f>IF(OR(B2709="",H2709&lt;&gt;"Previsto"),"",IF(B2709&lt;TODAY(),"Atrasado",IF(B2709&lt;=TODAY()+7,"Vence em 7 dias","A vencer")))</f>
        <v/>
      </c>
    </row>
    <row r="2710">
      <c r="B2710" s="51" t="n"/>
      <c r="C2710" s="52" t="n"/>
      <c r="D2710" s="52" t="n"/>
      <c r="E2710" s="52" t="n"/>
      <c r="F2710" s="52" t="n"/>
      <c r="G2710" s="52" t="n"/>
      <c r="H2710" s="52" t="n"/>
      <c r="I2710" s="53" t="n"/>
      <c r="J2710" s="54">
        <f>IF(D2710="","",IFERROR(INDEX(CatTipo,MATCH(D2710,CatNome,0)),"?"))</f>
        <v/>
      </c>
      <c r="K2710" s="54">
        <f>IF(D2710="","",IFERROR(INDEX(CatGrupo,MATCH(D2710,CatNome,0)),"?"))</f>
        <v/>
      </c>
      <c r="L2710" s="55">
        <f>IF(J2710="Entrada",N(I2710),IF(J2710="Saída",-N(I2710),0))</f>
        <v/>
      </c>
      <c r="M2710" s="54">
        <f>IF(B2710="",0,IF(H2710="Previsto",IF(Visao="Realizado + previsto",1,0),1))</f>
        <v/>
      </c>
      <c r="N2710" s="54">
        <f>IF(OR(B2710="",H2710&lt;&gt;"Previsto"),"",IF(B2710&lt;TODAY(),"Atrasado",IF(B2710&lt;=TODAY()+7,"Vence em 7 dias","A vencer")))</f>
        <v/>
      </c>
    </row>
    <row r="2711">
      <c r="B2711" s="51" t="n"/>
      <c r="C2711" s="52" t="n"/>
      <c r="D2711" s="52" t="n"/>
      <c r="E2711" s="52" t="n"/>
      <c r="F2711" s="52" t="n"/>
      <c r="G2711" s="52" t="n"/>
      <c r="H2711" s="52" t="n"/>
      <c r="I2711" s="53" t="n"/>
      <c r="J2711" s="54">
        <f>IF(D2711="","",IFERROR(INDEX(CatTipo,MATCH(D2711,CatNome,0)),"?"))</f>
        <v/>
      </c>
      <c r="K2711" s="54">
        <f>IF(D2711="","",IFERROR(INDEX(CatGrupo,MATCH(D2711,CatNome,0)),"?"))</f>
        <v/>
      </c>
      <c r="L2711" s="55">
        <f>IF(J2711="Entrada",N(I2711),IF(J2711="Saída",-N(I2711),0))</f>
        <v/>
      </c>
      <c r="M2711" s="54">
        <f>IF(B2711="",0,IF(H2711="Previsto",IF(Visao="Realizado + previsto",1,0),1))</f>
        <v/>
      </c>
      <c r="N2711" s="54">
        <f>IF(OR(B2711="",H2711&lt;&gt;"Previsto"),"",IF(B2711&lt;TODAY(),"Atrasado",IF(B2711&lt;=TODAY()+7,"Vence em 7 dias","A vencer")))</f>
        <v/>
      </c>
    </row>
    <row r="2712">
      <c r="B2712" s="51" t="n"/>
      <c r="C2712" s="52" t="n"/>
      <c r="D2712" s="52" t="n"/>
      <c r="E2712" s="52" t="n"/>
      <c r="F2712" s="52" t="n"/>
      <c r="G2712" s="52" t="n"/>
      <c r="H2712" s="52" t="n"/>
      <c r="I2712" s="53" t="n"/>
      <c r="J2712" s="54">
        <f>IF(D2712="","",IFERROR(INDEX(CatTipo,MATCH(D2712,CatNome,0)),"?"))</f>
        <v/>
      </c>
      <c r="K2712" s="54">
        <f>IF(D2712="","",IFERROR(INDEX(CatGrupo,MATCH(D2712,CatNome,0)),"?"))</f>
        <v/>
      </c>
      <c r="L2712" s="55">
        <f>IF(J2712="Entrada",N(I2712),IF(J2712="Saída",-N(I2712),0))</f>
        <v/>
      </c>
      <c r="M2712" s="54">
        <f>IF(B2712="",0,IF(H2712="Previsto",IF(Visao="Realizado + previsto",1,0),1))</f>
        <v/>
      </c>
      <c r="N2712" s="54">
        <f>IF(OR(B2712="",H2712&lt;&gt;"Previsto"),"",IF(B2712&lt;TODAY(),"Atrasado",IF(B2712&lt;=TODAY()+7,"Vence em 7 dias","A vencer")))</f>
        <v/>
      </c>
    </row>
    <row r="2713">
      <c r="B2713" s="51" t="n"/>
      <c r="C2713" s="52" t="n"/>
      <c r="D2713" s="52" t="n"/>
      <c r="E2713" s="52" t="n"/>
      <c r="F2713" s="52" t="n"/>
      <c r="G2713" s="52" t="n"/>
      <c r="H2713" s="52" t="n"/>
      <c r="I2713" s="53" t="n"/>
      <c r="J2713" s="54">
        <f>IF(D2713="","",IFERROR(INDEX(CatTipo,MATCH(D2713,CatNome,0)),"?"))</f>
        <v/>
      </c>
      <c r="K2713" s="54">
        <f>IF(D2713="","",IFERROR(INDEX(CatGrupo,MATCH(D2713,CatNome,0)),"?"))</f>
        <v/>
      </c>
      <c r="L2713" s="55">
        <f>IF(J2713="Entrada",N(I2713),IF(J2713="Saída",-N(I2713),0))</f>
        <v/>
      </c>
      <c r="M2713" s="54">
        <f>IF(B2713="",0,IF(H2713="Previsto",IF(Visao="Realizado + previsto",1,0),1))</f>
        <v/>
      </c>
      <c r="N2713" s="54">
        <f>IF(OR(B2713="",H2713&lt;&gt;"Previsto"),"",IF(B2713&lt;TODAY(),"Atrasado",IF(B2713&lt;=TODAY()+7,"Vence em 7 dias","A vencer")))</f>
        <v/>
      </c>
    </row>
    <row r="2714">
      <c r="B2714" s="51" t="n"/>
      <c r="C2714" s="52" t="n"/>
      <c r="D2714" s="52" t="n"/>
      <c r="E2714" s="52" t="n"/>
      <c r="F2714" s="52" t="n"/>
      <c r="G2714" s="52" t="n"/>
      <c r="H2714" s="52" t="n"/>
      <c r="I2714" s="53" t="n"/>
      <c r="J2714" s="54">
        <f>IF(D2714="","",IFERROR(INDEX(CatTipo,MATCH(D2714,CatNome,0)),"?"))</f>
        <v/>
      </c>
      <c r="K2714" s="54">
        <f>IF(D2714="","",IFERROR(INDEX(CatGrupo,MATCH(D2714,CatNome,0)),"?"))</f>
        <v/>
      </c>
      <c r="L2714" s="55">
        <f>IF(J2714="Entrada",N(I2714),IF(J2714="Saída",-N(I2714),0))</f>
        <v/>
      </c>
      <c r="M2714" s="54">
        <f>IF(B2714="",0,IF(H2714="Previsto",IF(Visao="Realizado + previsto",1,0),1))</f>
        <v/>
      </c>
      <c r="N2714" s="54">
        <f>IF(OR(B2714="",H2714&lt;&gt;"Previsto"),"",IF(B2714&lt;TODAY(),"Atrasado",IF(B2714&lt;=TODAY()+7,"Vence em 7 dias","A vencer")))</f>
        <v/>
      </c>
    </row>
    <row r="2715">
      <c r="B2715" s="51" t="n"/>
      <c r="C2715" s="52" t="n"/>
      <c r="D2715" s="52" t="n"/>
      <c r="E2715" s="52" t="n"/>
      <c r="F2715" s="52" t="n"/>
      <c r="G2715" s="52" t="n"/>
      <c r="H2715" s="52" t="n"/>
      <c r="I2715" s="53" t="n"/>
      <c r="J2715" s="54">
        <f>IF(D2715="","",IFERROR(INDEX(CatTipo,MATCH(D2715,CatNome,0)),"?"))</f>
        <v/>
      </c>
      <c r="K2715" s="54">
        <f>IF(D2715="","",IFERROR(INDEX(CatGrupo,MATCH(D2715,CatNome,0)),"?"))</f>
        <v/>
      </c>
      <c r="L2715" s="55">
        <f>IF(J2715="Entrada",N(I2715),IF(J2715="Saída",-N(I2715),0))</f>
        <v/>
      </c>
      <c r="M2715" s="54">
        <f>IF(B2715="",0,IF(H2715="Previsto",IF(Visao="Realizado + previsto",1,0),1))</f>
        <v/>
      </c>
      <c r="N2715" s="54">
        <f>IF(OR(B2715="",H2715&lt;&gt;"Previsto"),"",IF(B2715&lt;TODAY(),"Atrasado",IF(B2715&lt;=TODAY()+7,"Vence em 7 dias","A vencer")))</f>
        <v/>
      </c>
    </row>
    <row r="2716">
      <c r="B2716" s="51" t="n"/>
      <c r="C2716" s="52" t="n"/>
      <c r="D2716" s="52" t="n"/>
      <c r="E2716" s="52" t="n"/>
      <c r="F2716" s="52" t="n"/>
      <c r="G2716" s="52" t="n"/>
      <c r="H2716" s="52" t="n"/>
      <c r="I2716" s="53" t="n"/>
      <c r="J2716" s="54">
        <f>IF(D2716="","",IFERROR(INDEX(CatTipo,MATCH(D2716,CatNome,0)),"?"))</f>
        <v/>
      </c>
      <c r="K2716" s="54">
        <f>IF(D2716="","",IFERROR(INDEX(CatGrupo,MATCH(D2716,CatNome,0)),"?"))</f>
        <v/>
      </c>
      <c r="L2716" s="55">
        <f>IF(J2716="Entrada",N(I2716),IF(J2716="Saída",-N(I2716),0))</f>
        <v/>
      </c>
      <c r="M2716" s="54">
        <f>IF(B2716="",0,IF(H2716="Previsto",IF(Visao="Realizado + previsto",1,0),1))</f>
        <v/>
      </c>
      <c r="N2716" s="54">
        <f>IF(OR(B2716="",H2716&lt;&gt;"Previsto"),"",IF(B2716&lt;TODAY(),"Atrasado",IF(B2716&lt;=TODAY()+7,"Vence em 7 dias","A vencer")))</f>
        <v/>
      </c>
    </row>
    <row r="2717">
      <c r="B2717" s="51" t="n"/>
      <c r="C2717" s="52" t="n"/>
      <c r="D2717" s="52" t="n"/>
      <c r="E2717" s="52" t="n"/>
      <c r="F2717" s="52" t="n"/>
      <c r="G2717" s="52" t="n"/>
      <c r="H2717" s="52" t="n"/>
      <c r="I2717" s="53" t="n"/>
      <c r="J2717" s="54">
        <f>IF(D2717="","",IFERROR(INDEX(CatTipo,MATCH(D2717,CatNome,0)),"?"))</f>
        <v/>
      </c>
      <c r="K2717" s="54">
        <f>IF(D2717="","",IFERROR(INDEX(CatGrupo,MATCH(D2717,CatNome,0)),"?"))</f>
        <v/>
      </c>
      <c r="L2717" s="55">
        <f>IF(J2717="Entrada",N(I2717),IF(J2717="Saída",-N(I2717),0))</f>
        <v/>
      </c>
      <c r="M2717" s="54">
        <f>IF(B2717="",0,IF(H2717="Previsto",IF(Visao="Realizado + previsto",1,0),1))</f>
        <v/>
      </c>
      <c r="N2717" s="54">
        <f>IF(OR(B2717="",H2717&lt;&gt;"Previsto"),"",IF(B2717&lt;TODAY(),"Atrasado",IF(B2717&lt;=TODAY()+7,"Vence em 7 dias","A vencer")))</f>
        <v/>
      </c>
    </row>
    <row r="2718">
      <c r="B2718" s="51" t="n"/>
      <c r="C2718" s="52" t="n"/>
      <c r="D2718" s="52" t="n"/>
      <c r="E2718" s="52" t="n"/>
      <c r="F2718" s="52" t="n"/>
      <c r="G2718" s="52" t="n"/>
      <c r="H2718" s="52" t="n"/>
      <c r="I2718" s="53" t="n"/>
      <c r="J2718" s="54">
        <f>IF(D2718="","",IFERROR(INDEX(CatTipo,MATCH(D2718,CatNome,0)),"?"))</f>
        <v/>
      </c>
      <c r="K2718" s="54">
        <f>IF(D2718="","",IFERROR(INDEX(CatGrupo,MATCH(D2718,CatNome,0)),"?"))</f>
        <v/>
      </c>
      <c r="L2718" s="55">
        <f>IF(J2718="Entrada",N(I2718),IF(J2718="Saída",-N(I2718),0))</f>
        <v/>
      </c>
      <c r="M2718" s="54">
        <f>IF(B2718="",0,IF(H2718="Previsto",IF(Visao="Realizado + previsto",1,0),1))</f>
        <v/>
      </c>
      <c r="N2718" s="54">
        <f>IF(OR(B2718="",H2718&lt;&gt;"Previsto"),"",IF(B2718&lt;TODAY(),"Atrasado",IF(B2718&lt;=TODAY()+7,"Vence em 7 dias","A vencer")))</f>
        <v/>
      </c>
    </row>
    <row r="2719">
      <c r="B2719" s="51" t="n"/>
      <c r="C2719" s="52" t="n"/>
      <c r="D2719" s="52" t="n"/>
      <c r="E2719" s="52" t="n"/>
      <c r="F2719" s="52" t="n"/>
      <c r="G2719" s="52" t="n"/>
      <c r="H2719" s="52" t="n"/>
      <c r="I2719" s="53" t="n"/>
      <c r="J2719" s="54">
        <f>IF(D2719="","",IFERROR(INDEX(CatTipo,MATCH(D2719,CatNome,0)),"?"))</f>
        <v/>
      </c>
      <c r="K2719" s="54">
        <f>IF(D2719="","",IFERROR(INDEX(CatGrupo,MATCH(D2719,CatNome,0)),"?"))</f>
        <v/>
      </c>
      <c r="L2719" s="55">
        <f>IF(J2719="Entrada",N(I2719),IF(J2719="Saída",-N(I2719),0))</f>
        <v/>
      </c>
      <c r="M2719" s="54">
        <f>IF(B2719="",0,IF(H2719="Previsto",IF(Visao="Realizado + previsto",1,0),1))</f>
        <v/>
      </c>
      <c r="N2719" s="54">
        <f>IF(OR(B2719="",H2719&lt;&gt;"Previsto"),"",IF(B2719&lt;TODAY(),"Atrasado",IF(B2719&lt;=TODAY()+7,"Vence em 7 dias","A vencer")))</f>
        <v/>
      </c>
    </row>
    <row r="2720">
      <c r="B2720" s="51" t="n"/>
      <c r="C2720" s="52" t="n"/>
      <c r="D2720" s="52" t="n"/>
      <c r="E2720" s="52" t="n"/>
      <c r="F2720" s="52" t="n"/>
      <c r="G2720" s="52" t="n"/>
      <c r="H2720" s="52" t="n"/>
      <c r="I2720" s="53" t="n"/>
      <c r="J2720" s="54">
        <f>IF(D2720="","",IFERROR(INDEX(CatTipo,MATCH(D2720,CatNome,0)),"?"))</f>
        <v/>
      </c>
      <c r="K2720" s="54">
        <f>IF(D2720="","",IFERROR(INDEX(CatGrupo,MATCH(D2720,CatNome,0)),"?"))</f>
        <v/>
      </c>
      <c r="L2720" s="55">
        <f>IF(J2720="Entrada",N(I2720),IF(J2720="Saída",-N(I2720),0))</f>
        <v/>
      </c>
      <c r="M2720" s="54">
        <f>IF(B2720="",0,IF(H2720="Previsto",IF(Visao="Realizado + previsto",1,0),1))</f>
        <v/>
      </c>
      <c r="N2720" s="54">
        <f>IF(OR(B2720="",H2720&lt;&gt;"Previsto"),"",IF(B2720&lt;TODAY(),"Atrasado",IF(B2720&lt;=TODAY()+7,"Vence em 7 dias","A vencer")))</f>
        <v/>
      </c>
    </row>
    <row r="2721">
      <c r="B2721" s="51" t="n"/>
      <c r="C2721" s="52" t="n"/>
      <c r="D2721" s="52" t="n"/>
      <c r="E2721" s="52" t="n"/>
      <c r="F2721" s="52" t="n"/>
      <c r="G2721" s="52" t="n"/>
      <c r="H2721" s="52" t="n"/>
      <c r="I2721" s="53" t="n"/>
      <c r="J2721" s="54">
        <f>IF(D2721="","",IFERROR(INDEX(CatTipo,MATCH(D2721,CatNome,0)),"?"))</f>
        <v/>
      </c>
      <c r="K2721" s="54">
        <f>IF(D2721="","",IFERROR(INDEX(CatGrupo,MATCH(D2721,CatNome,0)),"?"))</f>
        <v/>
      </c>
      <c r="L2721" s="55">
        <f>IF(J2721="Entrada",N(I2721),IF(J2721="Saída",-N(I2721),0))</f>
        <v/>
      </c>
      <c r="M2721" s="54">
        <f>IF(B2721="",0,IF(H2721="Previsto",IF(Visao="Realizado + previsto",1,0),1))</f>
        <v/>
      </c>
      <c r="N2721" s="54">
        <f>IF(OR(B2721="",H2721&lt;&gt;"Previsto"),"",IF(B2721&lt;TODAY(),"Atrasado",IF(B2721&lt;=TODAY()+7,"Vence em 7 dias","A vencer")))</f>
        <v/>
      </c>
    </row>
    <row r="2722">
      <c r="B2722" s="51" t="n"/>
      <c r="C2722" s="52" t="n"/>
      <c r="D2722" s="52" t="n"/>
      <c r="E2722" s="52" t="n"/>
      <c r="F2722" s="52" t="n"/>
      <c r="G2722" s="52" t="n"/>
      <c r="H2722" s="52" t="n"/>
      <c r="I2722" s="53" t="n"/>
      <c r="J2722" s="54">
        <f>IF(D2722="","",IFERROR(INDEX(CatTipo,MATCH(D2722,CatNome,0)),"?"))</f>
        <v/>
      </c>
      <c r="K2722" s="54">
        <f>IF(D2722="","",IFERROR(INDEX(CatGrupo,MATCH(D2722,CatNome,0)),"?"))</f>
        <v/>
      </c>
      <c r="L2722" s="55">
        <f>IF(J2722="Entrada",N(I2722),IF(J2722="Saída",-N(I2722),0))</f>
        <v/>
      </c>
      <c r="M2722" s="54">
        <f>IF(B2722="",0,IF(H2722="Previsto",IF(Visao="Realizado + previsto",1,0),1))</f>
        <v/>
      </c>
      <c r="N2722" s="54">
        <f>IF(OR(B2722="",H2722&lt;&gt;"Previsto"),"",IF(B2722&lt;TODAY(),"Atrasado",IF(B2722&lt;=TODAY()+7,"Vence em 7 dias","A vencer")))</f>
        <v/>
      </c>
    </row>
    <row r="2723">
      <c r="B2723" s="51" t="n"/>
      <c r="C2723" s="52" t="n"/>
      <c r="D2723" s="52" t="n"/>
      <c r="E2723" s="52" t="n"/>
      <c r="F2723" s="52" t="n"/>
      <c r="G2723" s="52" t="n"/>
      <c r="H2723" s="52" t="n"/>
      <c r="I2723" s="53" t="n"/>
      <c r="J2723" s="54">
        <f>IF(D2723="","",IFERROR(INDEX(CatTipo,MATCH(D2723,CatNome,0)),"?"))</f>
        <v/>
      </c>
      <c r="K2723" s="54">
        <f>IF(D2723="","",IFERROR(INDEX(CatGrupo,MATCH(D2723,CatNome,0)),"?"))</f>
        <v/>
      </c>
      <c r="L2723" s="55">
        <f>IF(J2723="Entrada",N(I2723),IF(J2723="Saída",-N(I2723),0))</f>
        <v/>
      </c>
      <c r="M2723" s="54">
        <f>IF(B2723="",0,IF(H2723="Previsto",IF(Visao="Realizado + previsto",1,0),1))</f>
        <v/>
      </c>
      <c r="N2723" s="54">
        <f>IF(OR(B2723="",H2723&lt;&gt;"Previsto"),"",IF(B2723&lt;TODAY(),"Atrasado",IF(B2723&lt;=TODAY()+7,"Vence em 7 dias","A vencer")))</f>
        <v/>
      </c>
    </row>
    <row r="2724">
      <c r="B2724" s="51" t="n"/>
      <c r="C2724" s="52" t="n"/>
      <c r="D2724" s="52" t="n"/>
      <c r="E2724" s="52" t="n"/>
      <c r="F2724" s="52" t="n"/>
      <c r="G2724" s="52" t="n"/>
      <c r="H2724" s="52" t="n"/>
      <c r="I2724" s="53" t="n"/>
      <c r="J2724" s="54">
        <f>IF(D2724="","",IFERROR(INDEX(CatTipo,MATCH(D2724,CatNome,0)),"?"))</f>
        <v/>
      </c>
      <c r="K2724" s="54">
        <f>IF(D2724="","",IFERROR(INDEX(CatGrupo,MATCH(D2724,CatNome,0)),"?"))</f>
        <v/>
      </c>
      <c r="L2724" s="55">
        <f>IF(J2724="Entrada",N(I2724),IF(J2724="Saída",-N(I2724),0))</f>
        <v/>
      </c>
      <c r="M2724" s="54">
        <f>IF(B2724="",0,IF(H2724="Previsto",IF(Visao="Realizado + previsto",1,0),1))</f>
        <v/>
      </c>
      <c r="N2724" s="54">
        <f>IF(OR(B2724="",H2724&lt;&gt;"Previsto"),"",IF(B2724&lt;TODAY(),"Atrasado",IF(B2724&lt;=TODAY()+7,"Vence em 7 dias","A vencer")))</f>
        <v/>
      </c>
    </row>
    <row r="2725">
      <c r="B2725" s="51" t="n"/>
      <c r="C2725" s="52" t="n"/>
      <c r="D2725" s="52" t="n"/>
      <c r="E2725" s="52" t="n"/>
      <c r="F2725" s="52" t="n"/>
      <c r="G2725" s="52" t="n"/>
      <c r="H2725" s="52" t="n"/>
      <c r="I2725" s="53" t="n"/>
      <c r="J2725" s="54">
        <f>IF(D2725="","",IFERROR(INDEX(CatTipo,MATCH(D2725,CatNome,0)),"?"))</f>
        <v/>
      </c>
      <c r="K2725" s="54">
        <f>IF(D2725="","",IFERROR(INDEX(CatGrupo,MATCH(D2725,CatNome,0)),"?"))</f>
        <v/>
      </c>
      <c r="L2725" s="55">
        <f>IF(J2725="Entrada",N(I2725),IF(J2725="Saída",-N(I2725),0))</f>
        <v/>
      </c>
      <c r="M2725" s="54">
        <f>IF(B2725="",0,IF(H2725="Previsto",IF(Visao="Realizado + previsto",1,0),1))</f>
        <v/>
      </c>
      <c r="N2725" s="54">
        <f>IF(OR(B2725="",H2725&lt;&gt;"Previsto"),"",IF(B2725&lt;TODAY(),"Atrasado",IF(B2725&lt;=TODAY()+7,"Vence em 7 dias","A vencer")))</f>
        <v/>
      </c>
    </row>
    <row r="2726">
      <c r="B2726" s="51" t="n"/>
      <c r="C2726" s="52" t="n"/>
      <c r="D2726" s="52" t="n"/>
      <c r="E2726" s="52" t="n"/>
      <c r="F2726" s="52" t="n"/>
      <c r="G2726" s="52" t="n"/>
      <c r="H2726" s="52" t="n"/>
      <c r="I2726" s="53" t="n"/>
      <c r="J2726" s="54">
        <f>IF(D2726="","",IFERROR(INDEX(CatTipo,MATCH(D2726,CatNome,0)),"?"))</f>
        <v/>
      </c>
      <c r="K2726" s="54">
        <f>IF(D2726="","",IFERROR(INDEX(CatGrupo,MATCH(D2726,CatNome,0)),"?"))</f>
        <v/>
      </c>
      <c r="L2726" s="55">
        <f>IF(J2726="Entrada",N(I2726),IF(J2726="Saída",-N(I2726),0))</f>
        <v/>
      </c>
      <c r="M2726" s="54">
        <f>IF(B2726="",0,IF(H2726="Previsto",IF(Visao="Realizado + previsto",1,0),1))</f>
        <v/>
      </c>
      <c r="N2726" s="54">
        <f>IF(OR(B2726="",H2726&lt;&gt;"Previsto"),"",IF(B2726&lt;TODAY(),"Atrasado",IF(B2726&lt;=TODAY()+7,"Vence em 7 dias","A vencer")))</f>
        <v/>
      </c>
    </row>
    <row r="2727">
      <c r="B2727" s="51" t="n"/>
      <c r="C2727" s="52" t="n"/>
      <c r="D2727" s="52" t="n"/>
      <c r="E2727" s="52" t="n"/>
      <c r="F2727" s="52" t="n"/>
      <c r="G2727" s="52" t="n"/>
      <c r="H2727" s="52" t="n"/>
      <c r="I2727" s="53" t="n"/>
      <c r="J2727" s="54">
        <f>IF(D2727="","",IFERROR(INDEX(CatTipo,MATCH(D2727,CatNome,0)),"?"))</f>
        <v/>
      </c>
      <c r="K2727" s="54">
        <f>IF(D2727="","",IFERROR(INDEX(CatGrupo,MATCH(D2727,CatNome,0)),"?"))</f>
        <v/>
      </c>
      <c r="L2727" s="55">
        <f>IF(J2727="Entrada",N(I2727),IF(J2727="Saída",-N(I2727),0))</f>
        <v/>
      </c>
      <c r="M2727" s="54">
        <f>IF(B2727="",0,IF(H2727="Previsto",IF(Visao="Realizado + previsto",1,0),1))</f>
        <v/>
      </c>
      <c r="N2727" s="54">
        <f>IF(OR(B2727="",H2727&lt;&gt;"Previsto"),"",IF(B2727&lt;TODAY(),"Atrasado",IF(B2727&lt;=TODAY()+7,"Vence em 7 dias","A vencer")))</f>
        <v/>
      </c>
    </row>
    <row r="2728">
      <c r="B2728" s="51" t="n"/>
      <c r="C2728" s="52" t="n"/>
      <c r="D2728" s="52" t="n"/>
      <c r="E2728" s="52" t="n"/>
      <c r="F2728" s="52" t="n"/>
      <c r="G2728" s="52" t="n"/>
      <c r="H2728" s="52" t="n"/>
      <c r="I2728" s="53" t="n"/>
      <c r="J2728" s="54">
        <f>IF(D2728="","",IFERROR(INDEX(CatTipo,MATCH(D2728,CatNome,0)),"?"))</f>
        <v/>
      </c>
      <c r="K2728" s="54">
        <f>IF(D2728="","",IFERROR(INDEX(CatGrupo,MATCH(D2728,CatNome,0)),"?"))</f>
        <v/>
      </c>
      <c r="L2728" s="55">
        <f>IF(J2728="Entrada",N(I2728),IF(J2728="Saída",-N(I2728),0))</f>
        <v/>
      </c>
      <c r="M2728" s="54">
        <f>IF(B2728="",0,IF(H2728="Previsto",IF(Visao="Realizado + previsto",1,0),1))</f>
        <v/>
      </c>
      <c r="N2728" s="54">
        <f>IF(OR(B2728="",H2728&lt;&gt;"Previsto"),"",IF(B2728&lt;TODAY(),"Atrasado",IF(B2728&lt;=TODAY()+7,"Vence em 7 dias","A vencer")))</f>
        <v/>
      </c>
    </row>
    <row r="2729">
      <c r="B2729" s="51" t="n"/>
      <c r="C2729" s="52" t="n"/>
      <c r="D2729" s="52" t="n"/>
      <c r="E2729" s="52" t="n"/>
      <c r="F2729" s="52" t="n"/>
      <c r="G2729" s="52" t="n"/>
      <c r="H2729" s="52" t="n"/>
      <c r="I2729" s="53" t="n"/>
      <c r="J2729" s="54">
        <f>IF(D2729="","",IFERROR(INDEX(CatTipo,MATCH(D2729,CatNome,0)),"?"))</f>
        <v/>
      </c>
      <c r="K2729" s="54">
        <f>IF(D2729="","",IFERROR(INDEX(CatGrupo,MATCH(D2729,CatNome,0)),"?"))</f>
        <v/>
      </c>
      <c r="L2729" s="55">
        <f>IF(J2729="Entrada",N(I2729),IF(J2729="Saída",-N(I2729),0))</f>
        <v/>
      </c>
      <c r="M2729" s="54">
        <f>IF(B2729="",0,IF(H2729="Previsto",IF(Visao="Realizado + previsto",1,0),1))</f>
        <v/>
      </c>
      <c r="N2729" s="54">
        <f>IF(OR(B2729="",H2729&lt;&gt;"Previsto"),"",IF(B2729&lt;TODAY(),"Atrasado",IF(B2729&lt;=TODAY()+7,"Vence em 7 dias","A vencer")))</f>
        <v/>
      </c>
    </row>
    <row r="2730">
      <c r="B2730" s="51" t="n"/>
      <c r="C2730" s="52" t="n"/>
      <c r="D2730" s="52" t="n"/>
      <c r="E2730" s="52" t="n"/>
      <c r="F2730" s="52" t="n"/>
      <c r="G2730" s="52" t="n"/>
      <c r="H2730" s="52" t="n"/>
      <c r="I2730" s="53" t="n"/>
      <c r="J2730" s="54">
        <f>IF(D2730="","",IFERROR(INDEX(CatTipo,MATCH(D2730,CatNome,0)),"?"))</f>
        <v/>
      </c>
      <c r="K2730" s="54">
        <f>IF(D2730="","",IFERROR(INDEX(CatGrupo,MATCH(D2730,CatNome,0)),"?"))</f>
        <v/>
      </c>
      <c r="L2730" s="55">
        <f>IF(J2730="Entrada",N(I2730),IF(J2730="Saída",-N(I2730),0))</f>
        <v/>
      </c>
      <c r="M2730" s="54">
        <f>IF(B2730="",0,IF(H2730="Previsto",IF(Visao="Realizado + previsto",1,0),1))</f>
        <v/>
      </c>
      <c r="N2730" s="54">
        <f>IF(OR(B2730="",H2730&lt;&gt;"Previsto"),"",IF(B2730&lt;TODAY(),"Atrasado",IF(B2730&lt;=TODAY()+7,"Vence em 7 dias","A vencer")))</f>
        <v/>
      </c>
    </row>
    <row r="2731">
      <c r="B2731" s="51" t="n"/>
      <c r="C2731" s="52" t="n"/>
      <c r="D2731" s="52" t="n"/>
      <c r="E2731" s="52" t="n"/>
      <c r="F2731" s="52" t="n"/>
      <c r="G2731" s="52" t="n"/>
      <c r="H2731" s="52" t="n"/>
      <c r="I2731" s="53" t="n"/>
      <c r="J2731" s="54">
        <f>IF(D2731="","",IFERROR(INDEX(CatTipo,MATCH(D2731,CatNome,0)),"?"))</f>
        <v/>
      </c>
      <c r="K2731" s="54">
        <f>IF(D2731="","",IFERROR(INDEX(CatGrupo,MATCH(D2731,CatNome,0)),"?"))</f>
        <v/>
      </c>
      <c r="L2731" s="55">
        <f>IF(J2731="Entrada",N(I2731),IF(J2731="Saída",-N(I2731),0))</f>
        <v/>
      </c>
      <c r="M2731" s="54">
        <f>IF(B2731="",0,IF(H2731="Previsto",IF(Visao="Realizado + previsto",1,0),1))</f>
        <v/>
      </c>
      <c r="N2731" s="54">
        <f>IF(OR(B2731="",H2731&lt;&gt;"Previsto"),"",IF(B2731&lt;TODAY(),"Atrasado",IF(B2731&lt;=TODAY()+7,"Vence em 7 dias","A vencer")))</f>
        <v/>
      </c>
    </row>
    <row r="2732">
      <c r="B2732" s="51" t="n"/>
      <c r="C2732" s="52" t="n"/>
      <c r="D2732" s="52" t="n"/>
      <c r="E2732" s="52" t="n"/>
      <c r="F2732" s="52" t="n"/>
      <c r="G2732" s="52" t="n"/>
      <c r="H2732" s="52" t="n"/>
      <c r="I2732" s="53" t="n"/>
      <c r="J2732" s="54">
        <f>IF(D2732="","",IFERROR(INDEX(CatTipo,MATCH(D2732,CatNome,0)),"?"))</f>
        <v/>
      </c>
      <c r="K2732" s="54">
        <f>IF(D2732="","",IFERROR(INDEX(CatGrupo,MATCH(D2732,CatNome,0)),"?"))</f>
        <v/>
      </c>
      <c r="L2732" s="55">
        <f>IF(J2732="Entrada",N(I2732),IF(J2732="Saída",-N(I2732),0))</f>
        <v/>
      </c>
      <c r="M2732" s="54">
        <f>IF(B2732="",0,IF(H2732="Previsto",IF(Visao="Realizado + previsto",1,0),1))</f>
        <v/>
      </c>
      <c r="N2732" s="54">
        <f>IF(OR(B2732="",H2732&lt;&gt;"Previsto"),"",IF(B2732&lt;TODAY(),"Atrasado",IF(B2732&lt;=TODAY()+7,"Vence em 7 dias","A vencer")))</f>
        <v/>
      </c>
    </row>
    <row r="2733">
      <c r="B2733" s="51" t="n"/>
      <c r="C2733" s="52" t="n"/>
      <c r="D2733" s="52" t="n"/>
      <c r="E2733" s="52" t="n"/>
      <c r="F2733" s="52" t="n"/>
      <c r="G2733" s="52" t="n"/>
      <c r="H2733" s="52" t="n"/>
      <c r="I2733" s="53" t="n"/>
      <c r="J2733" s="54">
        <f>IF(D2733="","",IFERROR(INDEX(CatTipo,MATCH(D2733,CatNome,0)),"?"))</f>
        <v/>
      </c>
      <c r="K2733" s="54">
        <f>IF(D2733="","",IFERROR(INDEX(CatGrupo,MATCH(D2733,CatNome,0)),"?"))</f>
        <v/>
      </c>
      <c r="L2733" s="55">
        <f>IF(J2733="Entrada",N(I2733),IF(J2733="Saída",-N(I2733),0))</f>
        <v/>
      </c>
      <c r="M2733" s="54">
        <f>IF(B2733="",0,IF(H2733="Previsto",IF(Visao="Realizado + previsto",1,0),1))</f>
        <v/>
      </c>
      <c r="N2733" s="54">
        <f>IF(OR(B2733="",H2733&lt;&gt;"Previsto"),"",IF(B2733&lt;TODAY(),"Atrasado",IF(B2733&lt;=TODAY()+7,"Vence em 7 dias","A vencer")))</f>
        <v/>
      </c>
    </row>
    <row r="2734">
      <c r="B2734" s="51" t="n"/>
      <c r="C2734" s="52" t="n"/>
      <c r="D2734" s="52" t="n"/>
      <c r="E2734" s="52" t="n"/>
      <c r="F2734" s="52" t="n"/>
      <c r="G2734" s="52" t="n"/>
      <c r="H2734" s="52" t="n"/>
      <c r="I2734" s="53" t="n"/>
      <c r="J2734" s="54">
        <f>IF(D2734="","",IFERROR(INDEX(CatTipo,MATCH(D2734,CatNome,0)),"?"))</f>
        <v/>
      </c>
      <c r="K2734" s="54">
        <f>IF(D2734="","",IFERROR(INDEX(CatGrupo,MATCH(D2734,CatNome,0)),"?"))</f>
        <v/>
      </c>
      <c r="L2734" s="55">
        <f>IF(J2734="Entrada",N(I2734),IF(J2734="Saída",-N(I2734),0))</f>
        <v/>
      </c>
      <c r="M2734" s="54">
        <f>IF(B2734="",0,IF(H2734="Previsto",IF(Visao="Realizado + previsto",1,0),1))</f>
        <v/>
      </c>
      <c r="N2734" s="54">
        <f>IF(OR(B2734="",H2734&lt;&gt;"Previsto"),"",IF(B2734&lt;TODAY(),"Atrasado",IF(B2734&lt;=TODAY()+7,"Vence em 7 dias","A vencer")))</f>
        <v/>
      </c>
    </row>
    <row r="2735">
      <c r="B2735" s="51" t="n"/>
      <c r="C2735" s="52" t="n"/>
      <c r="D2735" s="52" t="n"/>
      <c r="E2735" s="52" t="n"/>
      <c r="F2735" s="52" t="n"/>
      <c r="G2735" s="52" t="n"/>
      <c r="H2735" s="52" t="n"/>
      <c r="I2735" s="53" t="n"/>
      <c r="J2735" s="54">
        <f>IF(D2735="","",IFERROR(INDEX(CatTipo,MATCH(D2735,CatNome,0)),"?"))</f>
        <v/>
      </c>
      <c r="K2735" s="54">
        <f>IF(D2735="","",IFERROR(INDEX(CatGrupo,MATCH(D2735,CatNome,0)),"?"))</f>
        <v/>
      </c>
      <c r="L2735" s="55">
        <f>IF(J2735="Entrada",N(I2735),IF(J2735="Saída",-N(I2735),0))</f>
        <v/>
      </c>
      <c r="M2735" s="54">
        <f>IF(B2735="",0,IF(H2735="Previsto",IF(Visao="Realizado + previsto",1,0),1))</f>
        <v/>
      </c>
      <c r="N2735" s="54">
        <f>IF(OR(B2735="",H2735&lt;&gt;"Previsto"),"",IF(B2735&lt;TODAY(),"Atrasado",IF(B2735&lt;=TODAY()+7,"Vence em 7 dias","A vencer")))</f>
        <v/>
      </c>
    </row>
    <row r="2736">
      <c r="B2736" s="51" t="n"/>
      <c r="C2736" s="52" t="n"/>
      <c r="D2736" s="52" t="n"/>
      <c r="E2736" s="52" t="n"/>
      <c r="F2736" s="52" t="n"/>
      <c r="G2736" s="52" t="n"/>
      <c r="H2736" s="52" t="n"/>
      <c r="I2736" s="53" t="n"/>
      <c r="J2736" s="54">
        <f>IF(D2736="","",IFERROR(INDEX(CatTipo,MATCH(D2736,CatNome,0)),"?"))</f>
        <v/>
      </c>
      <c r="K2736" s="54">
        <f>IF(D2736="","",IFERROR(INDEX(CatGrupo,MATCH(D2736,CatNome,0)),"?"))</f>
        <v/>
      </c>
      <c r="L2736" s="55">
        <f>IF(J2736="Entrada",N(I2736),IF(J2736="Saída",-N(I2736),0))</f>
        <v/>
      </c>
      <c r="M2736" s="54">
        <f>IF(B2736="",0,IF(H2736="Previsto",IF(Visao="Realizado + previsto",1,0),1))</f>
        <v/>
      </c>
      <c r="N2736" s="54">
        <f>IF(OR(B2736="",H2736&lt;&gt;"Previsto"),"",IF(B2736&lt;TODAY(),"Atrasado",IF(B2736&lt;=TODAY()+7,"Vence em 7 dias","A vencer")))</f>
        <v/>
      </c>
    </row>
    <row r="2737">
      <c r="B2737" s="51" t="n"/>
      <c r="C2737" s="52" t="n"/>
      <c r="D2737" s="52" t="n"/>
      <c r="E2737" s="52" t="n"/>
      <c r="F2737" s="52" t="n"/>
      <c r="G2737" s="52" t="n"/>
      <c r="H2737" s="52" t="n"/>
      <c r="I2737" s="53" t="n"/>
      <c r="J2737" s="54">
        <f>IF(D2737="","",IFERROR(INDEX(CatTipo,MATCH(D2737,CatNome,0)),"?"))</f>
        <v/>
      </c>
      <c r="K2737" s="54">
        <f>IF(D2737="","",IFERROR(INDEX(CatGrupo,MATCH(D2737,CatNome,0)),"?"))</f>
        <v/>
      </c>
      <c r="L2737" s="55">
        <f>IF(J2737="Entrada",N(I2737),IF(J2737="Saída",-N(I2737),0))</f>
        <v/>
      </c>
      <c r="M2737" s="54">
        <f>IF(B2737="",0,IF(H2737="Previsto",IF(Visao="Realizado + previsto",1,0),1))</f>
        <v/>
      </c>
      <c r="N2737" s="54">
        <f>IF(OR(B2737="",H2737&lt;&gt;"Previsto"),"",IF(B2737&lt;TODAY(),"Atrasado",IF(B2737&lt;=TODAY()+7,"Vence em 7 dias","A vencer")))</f>
        <v/>
      </c>
    </row>
    <row r="2738">
      <c r="B2738" s="51" t="n"/>
      <c r="C2738" s="52" t="n"/>
      <c r="D2738" s="52" t="n"/>
      <c r="E2738" s="52" t="n"/>
      <c r="F2738" s="52" t="n"/>
      <c r="G2738" s="52" t="n"/>
      <c r="H2738" s="52" t="n"/>
      <c r="I2738" s="53" t="n"/>
      <c r="J2738" s="54">
        <f>IF(D2738="","",IFERROR(INDEX(CatTipo,MATCH(D2738,CatNome,0)),"?"))</f>
        <v/>
      </c>
      <c r="K2738" s="54">
        <f>IF(D2738="","",IFERROR(INDEX(CatGrupo,MATCH(D2738,CatNome,0)),"?"))</f>
        <v/>
      </c>
      <c r="L2738" s="55">
        <f>IF(J2738="Entrada",N(I2738),IF(J2738="Saída",-N(I2738),0))</f>
        <v/>
      </c>
      <c r="M2738" s="54">
        <f>IF(B2738="",0,IF(H2738="Previsto",IF(Visao="Realizado + previsto",1,0),1))</f>
        <v/>
      </c>
      <c r="N2738" s="54">
        <f>IF(OR(B2738="",H2738&lt;&gt;"Previsto"),"",IF(B2738&lt;TODAY(),"Atrasado",IF(B2738&lt;=TODAY()+7,"Vence em 7 dias","A vencer")))</f>
        <v/>
      </c>
    </row>
    <row r="2739">
      <c r="B2739" s="51" t="n"/>
      <c r="C2739" s="52" t="n"/>
      <c r="D2739" s="52" t="n"/>
      <c r="E2739" s="52" t="n"/>
      <c r="F2739" s="52" t="n"/>
      <c r="G2739" s="52" t="n"/>
      <c r="H2739" s="52" t="n"/>
      <c r="I2739" s="53" t="n"/>
      <c r="J2739" s="54">
        <f>IF(D2739="","",IFERROR(INDEX(CatTipo,MATCH(D2739,CatNome,0)),"?"))</f>
        <v/>
      </c>
      <c r="K2739" s="54">
        <f>IF(D2739="","",IFERROR(INDEX(CatGrupo,MATCH(D2739,CatNome,0)),"?"))</f>
        <v/>
      </c>
      <c r="L2739" s="55">
        <f>IF(J2739="Entrada",N(I2739),IF(J2739="Saída",-N(I2739),0))</f>
        <v/>
      </c>
      <c r="M2739" s="54">
        <f>IF(B2739="",0,IF(H2739="Previsto",IF(Visao="Realizado + previsto",1,0),1))</f>
        <v/>
      </c>
      <c r="N2739" s="54">
        <f>IF(OR(B2739="",H2739&lt;&gt;"Previsto"),"",IF(B2739&lt;TODAY(),"Atrasado",IF(B2739&lt;=TODAY()+7,"Vence em 7 dias","A vencer")))</f>
        <v/>
      </c>
    </row>
    <row r="2740">
      <c r="B2740" s="51" t="n"/>
      <c r="C2740" s="52" t="n"/>
      <c r="D2740" s="52" t="n"/>
      <c r="E2740" s="52" t="n"/>
      <c r="F2740" s="52" t="n"/>
      <c r="G2740" s="52" t="n"/>
      <c r="H2740" s="52" t="n"/>
      <c r="I2740" s="53" t="n"/>
      <c r="J2740" s="54">
        <f>IF(D2740="","",IFERROR(INDEX(CatTipo,MATCH(D2740,CatNome,0)),"?"))</f>
        <v/>
      </c>
      <c r="K2740" s="54">
        <f>IF(D2740="","",IFERROR(INDEX(CatGrupo,MATCH(D2740,CatNome,0)),"?"))</f>
        <v/>
      </c>
      <c r="L2740" s="55">
        <f>IF(J2740="Entrada",N(I2740),IF(J2740="Saída",-N(I2740),0))</f>
        <v/>
      </c>
      <c r="M2740" s="54">
        <f>IF(B2740="",0,IF(H2740="Previsto",IF(Visao="Realizado + previsto",1,0),1))</f>
        <v/>
      </c>
      <c r="N2740" s="54">
        <f>IF(OR(B2740="",H2740&lt;&gt;"Previsto"),"",IF(B2740&lt;TODAY(),"Atrasado",IF(B2740&lt;=TODAY()+7,"Vence em 7 dias","A vencer")))</f>
        <v/>
      </c>
    </row>
    <row r="2741">
      <c r="B2741" s="51" t="n"/>
      <c r="C2741" s="52" t="n"/>
      <c r="D2741" s="52" t="n"/>
      <c r="E2741" s="52" t="n"/>
      <c r="F2741" s="52" t="n"/>
      <c r="G2741" s="52" t="n"/>
      <c r="H2741" s="52" t="n"/>
      <c r="I2741" s="53" t="n"/>
      <c r="J2741" s="54">
        <f>IF(D2741="","",IFERROR(INDEX(CatTipo,MATCH(D2741,CatNome,0)),"?"))</f>
        <v/>
      </c>
      <c r="K2741" s="54">
        <f>IF(D2741="","",IFERROR(INDEX(CatGrupo,MATCH(D2741,CatNome,0)),"?"))</f>
        <v/>
      </c>
      <c r="L2741" s="55">
        <f>IF(J2741="Entrada",N(I2741),IF(J2741="Saída",-N(I2741),0))</f>
        <v/>
      </c>
      <c r="M2741" s="54">
        <f>IF(B2741="",0,IF(H2741="Previsto",IF(Visao="Realizado + previsto",1,0),1))</f>
        <v/>
      </c>
      <c r="N2741" s="54">
        <f>IF(OR(B2741="",H2741&lt;&gt;"Previsto"),"",IF(B2741&lt;TODAY(),"Atrasado",IF(B2741&lt;=TODAY()+7,"Vence em 7 dias","A vencer")))</f>
        <v/>
      </c>
    </row>
    <row r="2742">
      <c r="B2742" s="51" t="n"/>
      <c r="C2742" s="52" t="n"/>
      <c r="D2742" s="52" t="n"/>
      <c r="E2742" s="52" t="n"/>
      <c r="F2742" s="52" t="n"/>
      <c r="G2742" s="52" t="n"/>
      <c r="H2742" s="52" t="n"/>
      <c r="I2742" s="53" t="n"/>
      <c r="J2742" s="54">
        <f>IF(D2742="","",IFERROR(INDEX(CatTipo,MATCH(D2742,CatNome,0)),"?"))</f>
        <v/>
      </c>
      <c r="K2742" s="54">
        <f>IF(D2742="","",IFERROR(INDEX(CatGrupo,MATCH(D2742,CatNome,0)),"?"))</f>
        <v/>
      </c>
      <c r="L2742" s="55">
        <f>IF(J2742="Entrada",N(I2742),IF(J2742="Saída",-N(I2742),0))</f>
        <v/>
      </c>
      <c r="M2742" s="54">
        <f>IF(B2742="",0,IF(H2742="Previsto",IF(Visao="Realizado + previsto",1,0),1))</f>
        <v/>
      </c>
      <c r="N2742" s="54">
        <f>IF(OR(B2742="",H2742&lt;&gt;"Previsto"),"",IF(B2742&lt;TODAY(),"Atrasado",IF(B2742&lt;=TODAY()+7,"Vence em 7 dias","A vencer")))</f>
        <v/>
      </c>
    </row>
    <row r="2743">
      <c r="B2743" s="51" t="n"/>
      <c r="C2743" s="52" t="n"/>
      <c r="D2743" s="52" t="n"/>
      <c r="E2743" s="52" t="n"/>
      <c r="F2743" s="52" t="n"/>
      <c r="G2743" s="52" t="n"/>
      <c r="H2743" s="52" t="n"/>
      <c r="I2743" s="53" t="n"/>
      <c r="J2743" s="54">
        <f>IF(D2743="","",IFERROR(INDEX(CatTipo,MATCH(D2743,CatNome,0)),"?"))</f>
        <v/>
      </c>
      <c r="K2743" s="54">
        <f>IF(D2743="","",IFERROR(INDEX(CatGrupo,MATCH(D2743,CatNome,0)),"?"))</f>
        <v/>
      </c>
      <c r="L2743" s="55">
        <f>IF(J2743="Entrada",N(I2743),IF(J2743="Saída",-N(I2743),0))</f>
        <v/>
      </c>
      <c r="M2743" s="54">
        <f>IF(B2743="",0,IF(H2743="Previsto",IF(Visao="Realizado + previsto",1,0),1))</f>
        <v/>
      </c>
      <c r="N2743" s="54">
        <f>IF(OR(B2743="",H2743&lt;&gt;"Previsto"),"",IF(B2743&lt;TODAY(),"Atrasado",IF(B2743&lt;=TODAY()+7,"Vence em 7 dias","A vencer")))</f>
        <v/>
      </c>
    </row>
    <row r="2744">
      <c r="B2744" s="51" t="n"/>
      <c r="C2744" s="52" t="n"/>
      <c r="D2744" s="52" t="n"/>
      <c r="E2744" s="52" t="n"/>
      <c r="F2744" s="52" t="n"/>
      <c r="G2744" s="52" t="n"/>
      <c r="H2744" s="52" t="n"/>
      <c r="I2744" s="53" t="n"/>
      <c r="J2744" s="54">
        <f>IF(D2744="","",IFERROR(INDEX(CatTipo,MATCH(D2744,CatNome,0)),"?"))</f>
        <v/>
      </c>
      <c r="K2744" s="54">
        <f>IF(D2744="","",IFERROR(INDEX(CatGrupo,MATCH(D2744,CatNome,0)),"?"))</f>
        <v/>
      </c>
      <c r="L2744" s="55">
        <f>IF(J2744="Entrada",N(I2744),IF(J2744="Saída",-N(I2744),0))</f>
        <v/>
      </c>
      <c r="M2744" s="54">
        <f>IF(B2744="",0,IF(H2744="Previsto",IF(Visao="Realizado + previsto",1,0),1))</f>
        <v/>
      </c>
      <c r="N2744" s="54">
        <f>IF(OR(B2744="",H2744&lt;&gt;"Previsto"),"",IF(B2744&lt;TODAY(),"Atrasado",IF(B2744&lt;=TODAY()+7,"Vence em 7 dias","A vencer")))</f>
        <v/>
      </c>
    </row>
    <row r="2745">
      <c r="B2745" s="51" t="n"/>
      <c r="C2745" s="52" t="n"/>
      <c r="D2745" s="52" t="n"/>
      <c r="E2745" s="52" t="n"/>
      <c r="F2745" s="52" t="n"/>
      <c r="G2745" s="52" t="n"/>
      <c r="H2745" s="52" t="n"/>
      <c r="I2745" s="53" t="n"/>
      <c r="J2745" s="54">
        <f>IF(D2745="","",IFERROR(INDEX(CatTipo,MATCH(D2745,CatNome,0)),"?"))</f>
        <v/>
      </c>
      <c r="K2745" s="54">
        <f>IF(D2745="","",IFERROR(INDEX(CatGrupo,MATCH(D2745,CatNome,0)),"?"))</f>
        <v/>
      </c>
      <c r="L2745" s="55">
        <f>IF(J2745="Entrada",N(I2745),IF(J2745="Saída",-N(I2745),0))</f>
        <v/>
      </c>
      <c r="M2745" s="54">
        <f>IF(B2745="",0,IF(H2745="Previsto",IF(Visao="Realizado + previsto",1,0),1))</f>
        <v/>
      </c>
      <c r="N2745" s="54">
        <f>IF(OR(B2745="",H2745&lt;&gt;"Previsto"),"",IF(B2745&lt;TODAY(),"Atrasado",IF(B2745&lt;=TODAY()+7,"Vence em 7 dias","A vencer")))</f>
        <v/>
      </c>
    </row>
    <row r="2746">
      <c r="B2746" s="51" t="n"/>
      <c r="C2746" s="52" t="n"/>
      <c r="D2746" s="52" t="n"/>
      <c r="E2746" s="52" t="n"/>
      <c r="F2746" s="52" t="n"/>
      <c r="G2746" s="52" t="n"/>
      <c r="H2746" s="52" t="n"/>
      <c r="I2746" s="53" t="n"/>
      <c r="J2746" s="54">
        <f>IF(D2746="","",IFERROR(INDEX(CatTipo,MATCH(D2746,CatNome,0)),"?"))</f>
        <v/>
      </c>
      <c r="K2746" s="54">
        <f>IF(D2746="","",IFERROR(INDEX(CatGrupo,MATCH(D2746,CatNome,0)),"?"))</f>
        <v/>
      </c>
      <c r="L2746" s="55">
        <f>IF(J2746="Entrada",N(I2746),IF(J2746="Saída",-N(I2746),0))</f>
        <v/>
      </c>
      <c r="M2746" s="54">
        <f>IF(B2746="",0,IF(H2746="Previsto",IF(Visao="Realizado + previsto",1,0),1))</f>
        <v/>
      </c>
      <c r="N2746" s="54">
        <f>IF(OR(B2746="",H2746&lt;&gt;"Previsto"),"",IF(B2746&lt;TODAY(),"Atrasado",IF(B2746&lt;=TODAY()+7,"Vence em 7 dias","A vencer")))</f>
        <v/>
      </c>
    </row>
    <row r="2747">
      <c r="B2747" s="51" t="n"/>
      <c r="C2747" s="52" t="n"/>
      <c r="D2747" s="52" t="n"/>
      <c r="E2747" s="52" t="n"/>
      <c r="F2747" s="52" t="n"/>
      <c r="G2747" s="52" t="n"/>
      <c r="H2747" s="52" t="n"/>
      <c r="I2747" s="53" t="n"/>
      <c r="J2747" s="54">
        <f>IF(D2747="","",IFERROR(INDEX(CatTipo,MATCH(D2747,CatNome,0)),"?"))</f>
        <v/>
      </c>
      <c r="K2747" s="54">
        <f>IF(D2747="","",IFERROR(INDEX(CatGrupo,MATCH(D2747,CatNome,0)),"?"))</f>
        <v/>
      </c>
      <c r="L2747" s="55">
        <f>IF(J2747="Entrada",N(I2747),IF(J2747="Saída",-N(I2747),0))</f>
        <v/>
      </c>
      <c r="M2747" s="54">
        <f>IF(B2747="",0,IF(H2747="Previsto",IF(Visao="Realizado + previsto",1,0),1))</f>
        <v/>
      </c>
      <c r="N2747" s="54">
        <f>IF(OR(B2747="",H2747&lt;&gt;"Previsto"),"",IF(B2747&lt;TODAY(),"Atrasado",IF(B2747&lt;=TODAY()+7,"Vence em 7 dias","A vencer")))</f>
        <v/>
      </c>
    </row>
    <row r="2748">
      <c r="B2748" s="51" t="n"/>
      <c r="C2748" s="52" t="n"/>
      <c r="D2748" s="52" t="n"/>
      <c r="E2748" s="52" t="n"/>
      <c r="F2748" s="52" t="n"/>
      <c r="G2748" s="52" t="n"/>
      <c r="H2748" s="52" t="n"/>
      <c r="I2748" s="53" t="n"/>
      <c r="J2748" s="54">
        <f>IF(D2748="","",IFERROR(INDEX(CatTipo,MATCH(D2748,CatNome,0)),"?"))</f>
        <v/>
      </c>
      <c r="K2748" s="54">
        <f>IF(D2748="","",IFERROR(INDEX(CatGrupo,MATCH(D2748,CatNome,0)),"?"))</f>
        <v/>
      </c>
      <c r="L2748" s="55">
        <f>IF(J2748="Entrada",N(I2748),IF(J2748="Saída",-N(I2748),0))</f>
        <v/>
      </c>
      <c r="M2748" s="54">
        <f>IF(B2748="",0,IF(H2748="Previsto",IF(Visao="Realizado + previsto",1,0),1))</f>
        <v/>
      </c>
      <c r="N2748" s="54">
        <f>IF(OR(B2748="",H2748&lt;&gt;"Previsto"),"",IF(B2748&lt;TODAY(),"Atrasado",IF(B2748&lt;=TODAY()+7,"Vence em 7 dias","A vencer")))</f>
        <v/>
      </c>
    </row>
    <row r="2749">
      <c r="B2749" s="51" t="n"/>
      <c r="C2749" s="52" t="n"/>
      <c r="D2749" s="52" t="n"/>
      <c r="E2749" s="52" t="n"/>
      <c r="F2749" s="52" t="n"/>
      <c r="G2749" s="52" t="n"/>
      <c r="H2749" s="52" t="n"/>
      <c r="I2749" s="53" t="n"/>
      <c r="J2749" s="54">
        <f>IF(D2749="","",IFERROR(INDEX(CatTipo,MATCH(D2749,CatNome,0)),"?"))</f>
        <v/>
      </c>
      <c r="K2749" s="54">
        <f>IF(D2749="","",IFERROR(INDEX(CatGrupo,MATCH(D2749,CatNome,0)),"?"))</f>
        <v/>
      </c>
      <c r="L2749" s="55">
        <f>IF(J2749="Entrada",N(I2749),IF(J2749="Saída",-N(I2749),0))</f>
        <v/>
      </c>
      <c r="M2749" s="54">
        <f>IF(B2749="",0,IF(H2749="Previsto",IF(Visao="Realizado + previsto",1,0),1))</f>
        <v/>
      </c>
      <c r="N2749" s="54">
        <f>IF(OR(B2749="",H2749&lt;&gt;"Previsto"),"",IF(B2749&lt;TODAY(),"Atrasado",IF(B2749&lt;=TODAY()+7,"Vence em 7 dias","A vencer")))</f>
        <v/>
      </c>
    </row>
    <row r="2750">
      <c r="B2750" s="51" t="n"/>
      <c r="C2750" s="52" t="n"/>
      <c r="D2750" s="52" t="n"/>
      <c r="E2750" s="52" t="n"/>
      <c r="F2750" s="52" t="n"/>
      <c r="G2750" s="52" t="n"/>
      <c r="H2750" s="52" t="n"/>
      <c r="I2750" s="53" t="n"/>
      <c r="J2750" s="54">
        <f>IF(D2750="","",IFERROR(INDEX(CatTipo,MATCH(D2750,CatNome,0)),"?"))</f>
        <v/>
      </c>
      <c r="K2750" s="54">
        <f>IF(D2750="","",IFERROR(INDEX(CatGrupo,MATCH(D2750,CatNome,0)),"?"))</f>
        <v/>
      </c>
      <c r="L2750" s="55">
        <f>IF(J2750="Entrada",N(I2750),IF(J2750="Saída",-N(I2750),0))</f>
        <v/>
      </c>
      <c r="M2750" s="54">
        <f>IF(B2750="",0,IF(H2750="Previsto",IF(Visao="Realizado + previsto",1,0),1))</f>
        <v/>
      </c>
      <c r="N2750" s="54">
        <f>IF(OR(B2750="",H2750&lt;&gt;"Previsto"),"",IF(B2750&lt;TODAY(),"Atrasado",IF(B2750&lt;=TODAY()+7,"Vence em 7 dias","A vencer")))</f>
        <v/>
      </c>
    </row>
    <row r="2751">
      <c r="B2751" s="51" t="n"/>
      <c r="C2751" s="52" t="n"/>
      <c r="D2751" s="52" t="n"/>
      <c r="E2751" s="52" t="n"/>
      <c r="F2751" s="52" t="n"/>
      <c r="G2751" s="52" t="n"/>
      <c r="H2751" s="52" t="n"/>
      <c r="I2751" s="53" t="n"/>
      <c r="J2751" s="54">
        <f>IF(D2751="","",IFERROR(INDEX(CatTipo,MATCH(D2751,CatNome,0)),"?"))</f>
        <v/>
      </c>
      <c r="K2751" s="54">
        <f>IF(D2751="","",IFERROR(INDEX(CatGrupo,MATCH(D2751,CatNome,0)),"?"))</f>
        <v/>
      </c>
      <c r="L2751" s="55">
        <f>IF(J2751="Entrada",N(I2751),IF(J2751="Saída",-N(I2751),0))</f>
        <v/>
      </c>
      <c r="M2751" s="54">
        <f>IF(B2751="",0,IF(H2751="Previsto",IF(Visao="Realizado + previsto",1,0),1))</f>
        <v/>
      </c>
      <c r="N2751" s="54">
        <f>IF(OR(B2751="",H2751&lt;&gt;"Previsto"),"",IF(B2751&lt;TODAY(),"Atrasado",IF(B2751&lt;=TODAY()+7,"Vence em 7 dias","A vencer")))</f>
        <v/>
      </c>
    </row>
    <row r="2752">
      <c r="B2752" s="51" t="n"/>
      <c r="C2752" s="52" t="n"/>
      <c r="D2752" s="52" t="n"/>
      <c r="E2752" s="52" t="n"/>
      <c r="F2752" s="52" t="n"/>
      <c r="G2752" s="52" t="n"/>
      <c r="H2752" s="52" t="n"/>
      <c r="I2752" s="53" t="n"/>
      <c r="J2752" s="54">
        <f>IF(D2752="","",IFERROR(INDEX(CatTipo,MATCH(D2752,CatNome,0)),"?"))</f>
        <v/>
      </c>
      <c r="K2752" s="54">
        <f>IF(D2752="","",IFERROR(INDEX(CatGrupo,MATCH(D2752,CatNome,0)),"?"))</f>
        <v/>
      </c>
      <c r="L2752" s="55">
        <f>IF(J2752="Entrada",N(I2752),IF(J2752="Saída",-N(I2752),0))</f>
        <v/>
      </c>
      <c r="M2752" s="54">
        <f>IF(B2752="",0,IF(H2752="Previsto",IF(Visao="Realizado + previsto",1,0),1))</f>
        <v/>
      </c>
      <c r="N2752" s="54">
        <f>IF(OR(B2752="",H2752&lt;&gt;"Previsto"),"",IF(B2752&lt;TODAY(),"Atrasado",IF(B2752&lt;=TODAY()+7,"Vence em 7 dias","A vencer")))</f>
        <v/>
      </c>
    </row>
    <row r="2753">
      <c r="B2753" s="51" t="n"/>
      <c r="C2753" s="52" t="n"/>
      <c r="D2753" s="52" t="n"/>
      <c r="E2753" s="52" t="n"/>
      <c r="F2753" s="52" t="n"/>
      <c r="G2753" s="52" t="n"/>
      <c r="H2753" s="52" t="n"/>
      <c r="I2753" s="53" t="n"/>
      <c r="J2753" s="54">
        <f>IF(D2753="","",IFERROR(INDEX(CatTipo,MATCH(D2753,CatNome,0)),"?"))</f>
        <v/>
      </c>
      <c r="K2753" s="54">
        <f>IF(D2753="","",IFERROR(INDEX(CatGrupo,MATCH(D2753,CatNome,0)),"?"))</f>
        <v/>
      </c>
      <c r="L2753" s="55">
        <f>IF(J2753="Entrada",N(I2753),IF(J2753="Saída",-N(I2753),0))</f>
        <v/>
      </c>
      <c r="M2753" s="54">
        <f>IF(B2753="",0,IF(H2753="Previsto",IF(Visao="Realizado + previsto",1,0),1))</f>
        <v/>
      </c>
      <c r="N2753" s="54">
        <f>IF(OR(B2753="",H2753&lt;&gt;"Previsto"),"",IF(B2753&lt;TODAY(),"Atrasado",IF(B2753&lt;=TODAY()+7,"Vence em 7 dias","A vencer")))</f>
        <v/>
      </c>
    </row>
    <row r="2754">
      <c r="B2754" s="51" t="n"/>
      <c r="C2754" s="52" t="n"/>
      <c r="D2754" s="52" t="n"/>
      <c r="E2754" s="52" t="n"/>
      <c r="F2754" s="52" t="n"/>
      <c r="G2754" s="52" t="n"/>
      <c r="H2754" s="52" t="n"/>
      <c r="I2754" s="53" t="n"/>
      <c r="J2754" s="54">
        <f>IF(D2754="","",IFERROR(INDEX(CatTipo,MATCH(D2754,CatNome,0)),"?"))</f>
        <v/>
      </c>
      <c r="K2754" s="54">
        <f>IF(D2754="","",IFERROR(INDEX(CatGrupo,MATCH(D2754,CatNome,0)),"?"))</f>
        <v/>
      </c>
      <c r="L2754" s="55">
        <f>IF(J2754="Entrada",N(I2754),IF(J2754="Saída",-N(I2754),0))</f>
        <v/>
      </c>
      <c r="M2754" s="54">
        <f>IF(B2754="",0,IF(H2754="Previsto",IF(Visao="Realizado + previsto",1,0),1))</f>
        <v/>
      </c>
      <c r="N2754" s="54">
        <f>IF(OR(B2754="",H2754&lt;&gt;"Previsto"),"",IF(B2754&lt;TODAY(),"Atrasado",IF(B2754&lt;=TODAY()+7,"Vence em 7 dias","A vencer")))</f>
        <v/>
      </c>
    </row>
    <row r="2755">
      <c r="B2755" s="51" t="n"/>
      <c r="C2755" s="52" t="n"/>
      <c r="D2755" s="52" t="n"/>
      <c r="E2755" s="52" t="n"/>
      <c r="F2755" s="52" t="n"/>
      <c r="G2755" s="52" t="n"/>
      <c r="H2755" s="52" t="n"/>
      <c r="I2755" s="53" t="n"/>
      <c r="J2755" s="54">
        <f>IF(D2755="","",IFERROR(INDEX(CatTipo,MATCH(D2755,CatNome,0)),"?"))</f>
        <v/>
      </c>
      <c r="K2755" s="54">
        <f>IF(D2755="","",IFERROR(INDEX(CatGrupo,MATCH(D2755,CatNome,0)),"?"))</f>
        <v/>
      </c>
      <c r="L2755" s="55">
        <f>IF(J2755="Entrada",N(I2755),IF(J2755="Saída",-N(I2755),0))</f>
        <v/>
      </c>
      <c r="M2755" s="54">
        <f>IF(B2755="",0,IF(H2755="Previsto",IF(Visao="Realizado + previsto",1,0),1))</f>
        <v/>
      </c>
      <c r="N2755" s="54">
        <f>IF(OR(B2755="",H2755&lt;&gt;"Previsto"),"",IF(B2755&lt;TODAY(),"Atrasado",IF(B2755&lt;=TODAY()+7,"Vence em 7 dias","A vencer")))</f>
        <v/>
      </c>
    </row>
    <row r="2756">
      <c r="B2756" s="51" t="n"/>
      <c r="C2756" s="52" t="n"/>
      <c r="D2756" s="52" t="n"/>
      <c r="E2756" s="52" t="n"/>
      <c r="F2756" s="52" t="n"/>
      <c r="G2756" s="52" t="n"/>
      <c r="H2756" s="52" t="n"/>
      <c r="I2756" s="53" t="n"/>
      <c r="J2756" s="54">
        <f>IF(D2756="","",IFERROR(INDEX(CatTipo,MATCH(D2756,CatNome,0)),"?"))</f>
        <v/>
      </c>
      <c r="K2756" s="54">
        <f>IF(D2756="","",IFERROR(INDEX(CatGrupo,MATCH(D2756,CatNome,0)),"?"))</f>
        <v/>
      </c>
      <c r="L2756" s="55">
        <f>IF(J2756="Entrada",N(I2756),IF(J2756="Saída",-N(I2756),0))</f>
        <v/>
      </c>
      <c r="M2756" s="54">
        <f>IF(B2756="",0,IF(H2756="Previsto",IF(Visao="Realizado + previsto",1,0),1))</f>
        <v/>
      </c>
      <c r="N2756" s="54">
        <f>IF(OR(B2756="",H2756&lt;&gt;"Previsto"),"",IF(B2756&lt;TODAY(),"Atrasado",IF(B2756&lt;=TODAY()+7,"Vence em 7 dias","A vencer")))</f>
        <v/>
      </c>
    </row>
    <row r="2757">
      <c r="B2757" s="51" t="n"/>
      <c r="C2757" s="52" t="n"/>
      <c r="D2757" s="52" t="n"/>
      <c r="E2757" s="52" t="n"/>
      <c r="F2757" s="52" t="n"/>
      <c r="G2757" s="52" t="n"/>
      <c r="H2757" s="52" t="n"/>
      <c r="I2757" s="53" t="n"/>
      <c r="J2757" s="54">
        <f>IF(D2757="","",IFERROR(INDEX(CatTipo,MATCH(D2757,CatNome,0)),"?"))</f>
        <v/>
      </c>
      <c r="K2757" s="54">
        <f>IF(D2757="","",IFERROR(INDEX(CatGrupo,MATCH(D2757,CatNome,0)),"?"))</f>
        <v/>
      </c>
      <c r="L2757" s="55">
        <f>IF(J2757="Entrada",N(I2757),IF(J2757="Saída",-N(I2757),0))</f>
        <v/>
      </c>
      <c r="M2757" s="54">
        <f>IF(B2757="",0,IF(H2757="Previsto",IF(Visao="Realizado + previsto",1,0),1))</f>
        <v/>
      </c>
      <c r="N2757" s="54">
        <f>IF(OR(B2757="",H2757&lt;&gt;"Previsto"),"",IF(B2757&lt;TODAY(),"Atrasado",IF(B2757&lt;=TODAY()+7,"Vence em 7 dias","A vencer")))</f>
        <v/>
      </c>
    </row>
    <row r="2758">
      <c r="B2758" s="51" t="n"/>
      <c r="C2758" s="52" t="n"/>
      <c r="D2758" s="52" t="n"/>
      <c r="E2758" s="52" t="n"/>
      <c r="F2758" s="52" t="n"/>
      <c r="G2758" s="52" t="n"/>
      <c r="H2758" s="52" t="n"/>
      <c r="I2758" s="53" t="n"/>
      <c r="J2758" s="54">
        <f>IF(D2758="","",IFERROR(INDEX(CatTipo,MATCH(D2758,CatNome,0)),"?"))</f>
        <v/>
      </c>
      <c r="K2758" s="54">
        <f>IF(D2758="","",IFERROR(INDEX(CatGrupo,MATCH(D2758,CatNome,0)),"?"))</f>
        <v/>
      </c>
      <c r="L2758" s="55">
        <f>IF(J2758="Entrada",N(I2758),IF(J2758="Saída",-N(I2758),0))</f>
        <v/>
      </c>
      <c r="M2758" s="54">
        <f>IF(B2758="",0,IF(H2758="Previsto",IF(Visao="Realizado + previsto",1,0),1))</f>
        <v/>
      </c>
      <c r="N2758" s="54">
        <f>IF(OR(B2758="",H2758&lt;&gt;"Previsto"),"",IF(B2758&lt;TODAY(),"Atrasado",IF(B2758&lt;=TODAY()+7,"Vence em 7 dias","A vencer")))</f>
        <v/>
      </c>
    </row>
    <row r="2759">
      <c r="B2759" s="51" t="n"/>
      <c r="C2759" s="52" t="n"/>
      <c r="D2759" s="52" t="n"/>
      <c r="E2759" s="52" t="n"/>
      <c r="F2759" s="52" t="n"/>
      <c r="G2759" s="52" t="n"/>
      <c r="H2759" s="52" t="n"/>
      <c r="I2759" s="53" t="n"/>
      <c r="J2759" s="54">
        <f>IF(D2759="","",IFERROR(INDEX(CatTipo,MATCH(D2759,CatNome,0)),"?"))</f>
        <v/>
      </c>
      <c r="K2759" s="54">
        <f>IF(D2759="","",IFERROR(INDEX(CatGrupo,MATCH(D2759,CatNome,0)),"?"))</f>
        <v/>
      </c>
      <c r="L2759" s="55">
        <f>IF(J2759="Entrada",N(I2759),IF(J2759="Saída",-N(I2759),0))</f>
        <v/>
      </c>
      <c r="M2759" s="54">
        <f>IF(B2759="",0,IF(H2759="Previsto",IF(Visao="Realizado + previsto",1,0),1))</f>
        <v/>
      </c>
      <c r="N2759" s="54">
        <f>IF(OR(B2759="",H2759&lt;&gt;"Previsto"),"",IF(B2759&lt;TODAY(),"Atrasado",IF(B2759&lt;=TODAY()+7,"Vence em 7 dias","A vencer")))</f>
        <v/>
      </c>
    </row>
    <row r="2760">
      <c r="B2760" s="51" t="n"/>
      <c r="C2760" s="52" t="n"/>
      <c r="D2760" s="52" t="n"/>
      <c r="E2760" s="52" t="n"/>
      <c r="F2760" s="52" t="n"/>
      <c r="G2760" s="52" t="n"/>
      <c r="H2760" s="52" t="n"/>
      <c r="I2760" s="53" t="n"/>
      <c r="J2760" s="54">
        <f>IF(D2760="","",IFERROR(INDEX(CatTipo,MATCH(D2760,CatNome,0)),"?"))</f>
        <v/>
      </c>
      <c r="K2760" s="54">
        <f>IF(D2760="","",IFERROR(INDEX(CatGrupo,MATCH(D2760,CatNome,0)),"?"))</f>
        <v/>
      </c>
      <c r="L2760" s="55">
        <f>IF(J2760="Entrada",N(I2760),IF(J2760="Saída",-N(I2760),0))</f>
        <v/>
      </c>
      <c r="M2760" s="54">
        <f>IF(B2760="",0,IF(H2760="Previsto",IF(Visao="Realizado + previsto",1,0),1))</f>
        <v/>
      </c>
      <c r="N2760" s="54">
        <f>IF(OR(B2760="",H2760&lt;&gt;"Previsto"),"",IF(B2760&lt;TODAY(),"Atrasado",IF(B2760&lt;=TODAY()+7,"Vence em 7 dias","A vencer")))</f>
        <v/>
      </c>
    </row>
    <row r="2761">
      <c r="B2761" s="51" t="n"/>
      <c r="C2761" s="52" t="n"/>
      <c r="D2761" s="52" t="n"/>
      <c r="E2761" s="52" t="n"/>
      <c r="F2761" s="52" t="n"/>
      <c r="G2761" s="52" t="n"/>
      <c r="H2761" s="52" t="n"/>
      <c r="I2761" s="53" t="n"/>
      <c r="J2761" s="54">
        <f>IF(D2761="","",IFERROR(INDEX(CatTipo,MATCH(D2761,CatNome,0)),"?"))</f>
        <v/>
      </c>
      <c r="K2761" s="54">
        <f>IF(D2761="","",IFERROR(INDEX(CatGrupo,MATCH(D2761,CatNome,0)),"?"))</f>
        <v/>
      </c>
      <c r="L2761" s="55">
        <f>IF(J2761="Entrada",N(I2761),IF(J2761="Saída",-N(I2761),0))</f>
        <v/>
      </c>
      <c r="M2761" s="54">
        <f>IF(B2761="",0,IF(H2761="Previsto",IF(Visao="Realizado + previsto",1,0),1))</f>
        <v/>
      </c>
      <c r="N2761" s="54">
        <f>IF(OR(B2761="",H2761&lt;&gt;"Previsto"),"",IF(B2761&lt;TODAY(),"Atrasado",IF(B2761&lt;=TODAY()+7,"Vence em 7 dias","A vencer")))</f>
        <v/>
      </c>
    </row>
    <row r="2762">
      <c r="B2762" s="51" t="n"/>
      <c r="C2762" s="52" t="n"/>
      <c r="D2762" s="52" t="n"/>
      <c r="E2762" s="52" t="n"/>
      <c r="F2762" s="52" t="n"/>
      <c r="G2762" s="52" t="n"/>
      <c r="H2762" s="52" t="n"/>
      <c r="I2762" s="53" t="n"/>
      <c r="J2762" s="54">
        <f>IF(D2762="","",IFERROR(INDEX(CatTipo,MATCH(D2762,CatNome,0)),"?"))</f>
        <v/>
      </c>
      <c r="K2762" s="54">
        <f>IF(D2762="","",IFERROR(INDEX(CatGrupo,MATCH(D2762,CatNome,0)),"?"))</f>
        <v/>
      </c>
      <c r="L2762" s="55">
        <f>IF(J2762="Entrada",N(I2762),IF(J2762="Saída",-N(I2762),0))</f>
        <v/>
      </c>
      <c r="M2762" s="54">
        <f>IF(B2762="",0,IF(H2762="Previsto",IF(Visao="Realizado + previsto",1,0),1))</f>
        <v/>
      </c>
      <c r="N2762" s="54">
        <f>IF(OR(B2762="",H2762&lt;&gt;"Previsto"),"",IF(B2762&lt;TODAY(),"Atrasado",IF(B2762&lt;=TODAY()+7,"Vence em 7 dias","A vencer")))</f>
        <v/>
      </c>
    </row>
    <row r="2763">
      <c r="B2763" s="51" t="n"/>
      <c r="C2763" s="52" t="n"/>
      <c r="D2763" s="52" t="n"/>
      <c r="E2763" s="52" t="n"/>
      <c r="F2763" s="52" t="n"/>
      <c r="G2763" s="52" t="n"/>
      <c r="H2763" s="52" t="n"/>
      <c r="I2763" s="53" t="n"/>
      <c r="J2763" s="54">
        <f>IF(D2763="","",IFERROR(INDEX(CatTipo,MATCH(D2763,CatNome,0)),"?"))</f>
        <v/>
      </c>
      <c r="K2763" s="54">
        <f>IF(D2763="","",IFERROR(INDEX(CatGrupo,MATCH(D2763,CatNome,0)),"?"))</f>
        <v/>
      </c>
      <c r="L2763" s="55">
        <f>IF(J2763="Entrada",N(I2763),IF(J2763="Saída",-N(I2763),0))</f>
        <v/>
      </c>
      <c r="M2763" s="54">
        <f>IF(B2763="",0,IF(H2763="Previsto",IF(Visao="Realizado + previsto",1,0),1))</f>
        <v/>
      </c>
      <c r="N2763" s="54">
        <f>IF(OR(B2763="",H2763&lt;&gt;"Previsto"),"",IF(B2763&lt;TODAY(),"Atrasado",IF(B2763&lt;=TODAY()+7,"Vence em 7 dias","A vencer")))</f>
        <v/>
      </c>
    </row>
    <row r="2764">
      <c r="B2764" s="51" t="n"/>
      <c r="C2764" s="52" t="n"/>
      <c r="D2764" s="52" t="n"/>
      <c r="E2764" s="52" t="n"/>
      <c r="F2764" s="52" t="n"/>
      <c r="G2764" s="52" t="n"/>
      <c r="H2764" s="52" t="n"/>
      <c r="I2764" s="53" t="n"/>
      <c r="J2764" s="54">
        <f>IF(D2764="","",IFERROR(INDEX(CatTipo,MATCH(D2764,CatNome,0)),"?"))</f>
        <v/>
      </c>
      <c r="K2764" s="54">
        <f>IF(D2764="","",IFERROR(INDEX(CatGrupo,MATCH(D2764,CatNome,0)),"?"))</f>
        <v/>
      </c>
      <c r="L2764" s="55">
        <f>IF(J2764="Entrada",N(I2764),IF(J2764="Saída",-N(I2764),0))</f>
        <v/>
      </c>
      <c r="M2764" s="54">
        <f>IF(B2764="",0,IF(H2764="Previsto",IF(Visao="Realizado + previsto",1,0),1))</f>
        <v/>
      </c>
      <c r="N2764" s="54">
        <f>IF(OR(B2764="",H2764&lt;&gt;"Previsto"),"",IF(B2764&lt;TODAY(),"Atrasado",IF(B2764&lt;=TODAY()+7,"Vence em 7 dias","A vencer")))</f>
        <v/>
      </c>
    </row>
    <row r="2765">
      <c r="B2765" s="51" t="n"/>
      <c r="C2765" s="52" t="n"/>
      <c r="D2765" s="52" t="n"/>
      <c r="E2765" s="52" t="n"/>
      <c r="F2765" s="52" t="n"/>
      <c r="G2765" s="52" t="n"/>
      <c r="H2765" s="52" t="n"/>
      <c r="I2765" s="53" t="n"/>
      <c r="J2765" s="54">
        <f>IF(D2765="","",IFERROR(INDEX(CatTipo,MATCH(D2765,CatNome,0)),"?"))</f>
        <v/>
      </c>
      <c r="K2765" s="54">
        <f>IF(D2765="","",IFERROR(INDEX(CatGrupo,MATCH(D2765,CatNome,0)),"?"))</f>
        <v/>
      </c>
      <c r="L2765" s="55">
        <f>IF(J2765="Entrada",N(I2765),IF(J2765="Saída",-N(I2765),0))</f>
        <v/>
      </c>
      <c r="M2765" s="54">
        <f>IF(B2765="",0,IF(H2765="Previsto",IF(Visao="Realizado + previsto",1,0),1))</f>
        <v/>
      </c>
      <c r="N2765" s="54">
        <f>IF(OR(B2765="",H2765&lt;&gt;"Previsto"),"",IF(B2765&lt;TODAY(),"Atrasado",IF(B2765&lt;=TODAY()+7,"Vence em 7 dias","A vencer")))</f>
        <v/>
      </c>
    </row>
    <row r="2766">
      <c r="B2766" s="51" t="n"/>
      <c r="C2766" s="52" t="n"/>
      <c r="D2766" s="52" t="n"/>
      <c r="E2766" s="52" t="n"/>
      <c r="F2766" s="52" t="n"/>
      <c r="G2766" s="52" t="n"/>
      <c r="H2766" s="52" t="n"/>
      <c r="I2766" s="53" t="n"/>
      <c r="J2766" s="54">
        <f>IF(D2766="","",IFERROR(INDEX(CatTipo,MATCH(D2766,CatNome,0)),"?"))</f>
        <v/>
      </c>
      <c r="K2766" s="54">
        <f>IF(D2766="","",IFERROR(INDEX(CatGrupo,MATCH(D2766,CatNome,0)),"?"))</f>
        <v/>
      </c>
      <c r="L2766" s="55">
        <f>IF(J2766="Entrada",N(I2766),IF(J2766="Saída",-N(I2766),0))</f>
        <v/>
      </c>
      <c r="M2766" s="54">
        <f>IF(B2766="",0,IF(H2766="Previsto",IF(Visao="Realizado + previsto",1,0),1))</f>
        <v/>
      </c>
      <c r="N2766" s="54">
        <f>IF(OR(B2766="",H2766&lt;&gt;"Previsto"),"",IF(B2766&lt;TODAY(),"Atrasado",IF(B2766&lt;=TODAY()+7,"Vence em 7 dias","A vencer")))</f>
        <v/>
      </c>
    </row>
    <row r="2767">
      <c r="B2767" s="51" t="n"/>
      <c r="C2767" s="52" t="n"/>
      <c r="D2767" s="52" t="n"/>
      <c r="E2767" s="52" t="n"/>
      <c r="F2767" s="52" t="n"/>
      <c r="G2767" s="52" t="n"/>
      <c r="H2767" s="52" t="n"/>
      <c r="I2767" s="53" t="n"/>
      <c r="J2767" s="54">
        <f>IF(D2767="","",IFERROR(INDEX(CatTipo,MATCH(D2767,CatNome,0)),"?"))</f>
        <v/>
      </c>
      <c r="K2767" s="54">
        <f>IF(D2767="","",IFERROR(INDEX(CatGrupo,MATCH(D2767,CatNome,0)),"?"))</f>
        <v/>
      </c>
      <c r="L2767" s="55">
        <f>IF(J2767="Entrada",N(I2767),IF(J2767="Saída",-N(I2767),0))</f>
        <v/>
      </c>
      <c r="M2767" s="54">
        <f>IF(B2767="",0,IF(H2767="Previsto",IF(Visao="Realizado + previsto",1,0),1))</f>
        <v/>
      </c>
      <c r="N2767" s="54">
        <f>IF(OR(B2767="",H2767&lt;&gt;"Previsto"),"",IF(B2767&lt;TODAY(),"Atrasado",IF(B2767&lt;=TODAY()+7,"Vence em 7 dias","A vencer")))</f>
        <v/>
      </c>
    </row>
    <row r="2768">
      <c r="B2768" s="51" t="n"/>
      <c r="C2768" s="52" t="n"/>
      <c r="D2768" s="52" t="n"/>
      <c r="E2768" s="52" t="n"/>
      <c r="F2768" s="52" t="n"/>
      <c r="G2768" s="52" t="n"/>
      <c r="H2768" s="52" t="n"/>
      <c r="I2768" s="53" t="n"/>
      <c r="J2768" s="54">
        <f>IF(D2768="","",IFERROR(INDEX(CatTipo,MATCH(D2768,CatNome,0)),"?"))</f>
        <v/>
      </c>
      <c r="K2768" s="54">
        <f>IF(D2768="","",IFERROR(INDEX(CatGrupo,MATCH(D2768,CatNome,0)),"?"))</f>
        <v/>
      </c>
      <c r="L2768" s="55">
        <f>IF(J2768="Entrada",N(I2768),IF(J2768="Saída",-N(I2768),0))</f>
        <v/>
      </c>
      <c r="M2768" s="54">
        <f>IF(B2768="",0,IF(H2768="Previsto",IF(Visao="Realizado + previsto",1,0),1))</f>
        <v/>
      </c>
      <c r="N2768" s="54">
        <f>IF(OR(B2768="",H2768&lt;&gt;"Previsto"),"",IF(B2768&lt;TODAY(),"Atrasado",IF(B2768&lt;=TODAY()+7,"Vence em 7 dias","A vencer")))</f>
        <v/>
      </c>
    </row>
    <row r="2769">
      <c r="B2769" s="51" t="n"/>
      <c r="C2769" s="52" t="n"/>
      <c r="D2769" s="52" t="n"/>
      <c r="E2769" s="52" t="n"/>
      <c r="F2769" s="52" t="n"/>
      <c r="G2769" s="52" t="n"/>
      <c r="H2769" s="52" t="n"/>
      <c r="I2769" s="53" t="n"/>
      <c r="J2769" s="54">
        <f>IF(D2769="","",IFERROR(INDEX(CatTipo,MATCH(D2769,CatNome,0)),"?"))</f>
        <v/>
      </c>
      <c r="K2769" s="54">
        <f>IF(D2769="","",IFERROR(INDEX(CatGrupo,MATCH(D2769,CatNome,0)),"?"))</f>
        <v/>
      </c>
      <c r="L2769" s="55">
        <f>IF(J2769="Entrada",N(I2769),IF(J2769="Saída",-N(I2769),0))</f>
        <v/>
      </c>
      <c r="M2769" s="54">
        <f>IF(B2769="",0,IF(H2769="Previsto",IF(Visao="Realizado + previsto",1,0),1))</f>
        <v/>
      </c>
      <c r="N2769" s="54">
        <f>IF(OR(B2769="",H2769&lt;&gt;"Previsto"),"",IF(B2769&lt;TODAY(),"Atrasado",IF(B2769&lt;=TODAY()+7,"Vence em 7 dias","A vencer")))</f>
        <v/>
      </c>
    </row>
    <row r="2770">
      <c r="B2770" s="51" t="n"/>
      <c r="C2770" s="52" t="n"/>
      <c r="D2770" s="52" t="n"/>
      <c r="E2770" s="52" t="n"/>
      <c r="F2770" s="52" t="n"/>
      <c r="G2770" s="52" t="n"/>
      <c r="H2770" s="52" t="n"/>
      <c r="I2770" s="53" t="n"/>
      <c r="J2770" s="54">
        <f>IF(D2770="","",IFERROR(INDEX(CatTipo,MATCH(D2770,CatNome,0)),"?"))</f>
        <v/>
      </c>
      <c r="K2770" s="54">
        <f>IF(D2770="","",IFERROR(INDEX(CatGrupo,MATCH(D2770,CatNome,0)),"?"))</f>
        <v/>
      </c>
      <c r="L2770" s="55">
        <f>IF(J2770="Entrada",N(I2770),IF(J2770="Saída",-N(I2770),0))</f>
        <v/>
      </c>
      <c r="M2770" s="54">
        <f>IF(B2770="",0,IF(H2770="Previsto",IF(Visao="Realizado + previsto",1,0),1))</f>
        <v/>
      </c>
      <c r="N2770" s="54">
        <f>IF(OR(B2770="",H2770&lt;&gt;"Previsto"),"",IF(B2770&lt;TODAY(),"Atrasado",IF(B2770&lt;=TODAY()+7,"Vence em 7 dias","A vencer")))</f>
        <v/>
      </c>
    </row>
    <row r="2771">
      <c r="B2771" s="51" t="n"/>
      <c r="C2771" s="52" t="n"/>
      <c r="D2771" s="52" t="n"/>
      <c r="E2771" s="52" t="n"/>
      <c r="F2771" s="52" t="n"/>
      <c r="G2771" s="52" t="n"/>
      <c r="H2771" s="52" t="n"/>
      <c r="I2771" s="53" t="n"/>
      <c r="J2771" s="54">
        <f>IF(D2771="","",IFERROR(INDEX(CatTipo,MATCH(D2771,CatNome,0)),"?"))</f>
        <v/>
      </c>
      <c r="K2771" s="54">
        <f>IF(D2771="","",IFERROR(INDEX(CatGrupo,MATCH(D2771,CatNome,0)),"?"))</f>
        <v/>
      </c>
      <c r="L2771" s="55">
        <f>IF(J2771="Entrada",N(I2771),IF(J2771="Saída",-N(I2771),0))</f>
        <v/>
      </c>
      <c r="M2771" s="54">
        <f>IF(B2771="",0,IF(H2771="Previsto",IF(Visao="Realizado + previsto",1,0),1))</f>
        <v/>
      </c>
      <c r="N2771" s="54">
        <f>IF(OR(B2771="",H2771&lt;&gt;"Previsto"),"",IF(B2771&lt;TODAY(),"Atrasado",IF(B2771&lt;=TODAY()+7,"Vence em 7 dias","A vencer")))</f>
        <v/>
      </c>
    </row>
    <row r="2772">
      <c r="B2772" s="51" t="n"/>
      <c r="C2772" s="52" t="n"/>
      <c r="D2772" s="52" t="n"/>
      <c r="E2772" s="52" t="n"/>
      <c r="F2772" s="52" t="n"/>
      <c r="G2772" s="52" t="n"/>
      <c r="H2772" s="52" t="n"/>
      <c r="I2772" s="53" t="n"/>
      <c r="J2772" s="54">
        <f>IF(D2772="","",IFERROR(INDEX(CatTipo,MATCH(D2772,CatNome,0)),"?"))</f>
        <v/>
      </c>
      <c r="K2772" s="54">
        <f>IF(D2772="","",IFERROR(INDEX(CatGrupo,MATCH(D2772,CatNome,0)),"?"))</f>
        <v/>
      </c>
      <c r="L2772" s="55">
        <f>IF(J2772="Entrada",N(I2772),IF(J2772="Saída",-N(I2772),0))</f>
        <v/>
      </c>
      <c r="M2772" s="54">
        <f>IF(B2772="",0,IF(H2772="Previsto",IF(Visao="Realizado + previsto",1,0),1))</f>
        <v/>
      </c>
      <c r="N2772" s="54">
        <f>IF(OR(B2772="",H2772&lt;&gt;"Previsto"),"",IF(B2772&lt;TODAY(),"Atrasado",IF(B2772&lt;=TODAY()+7,"Vence em 7 dias","A vencer")))</f>
        <v/>
      </c>
    </row>
    <row r="2773">
      <c r="B2773" s="51" t="n"/>
      <c r="C2773" s="52" t="n"/>
      <c r="D2773" s="52" t="n"/>
      <c r="E2773" s="52" t="n"/>
      <c r="F2773" s="52" t="n"/>
      <c r="G2773" s="52" t="n"/>
      <c r="H2773" s="52" t="n"/>
      <c r="I2773" s="53" t="n"/>
      <c r="J2773" s="54">
        <f>IF(D2773="","",IFERROR(INDEX(CatTipo,MATCH(D2773,CatNome,0)),"?"))</f>
        <v/>
      </c>
      <c r="K2773" s="54">
        <f>IF(D2773="","",IFERROR(INDEX(CatGrupo,MATCH(D2773,CatNome,0)),"?"))</f>
        <v/>
      </c>
      <c r="L2773" s="55">
        <f>IF(J2773="Entrada",N(I2773),IF(J2773="Saída",-N(I2773),0))</f>
        <v/>
      </c>
      <c r="M2773" s="54">
        <f>IF(B2773="",0,IF(H2773="Previsto",IF(Visao="Realizado + previsto",1,0),1))</f>
        <v/>
      </c>
      <c r="N2773" s="54">
        <f>IF(OR(B2773="",H2773&lt;&gt;"Previsto"),"",IF(B2773&lt;TODAY(),"Atrasado",IF(B2773&lt;=TODAY()+7,"Vence em 7 dias","A vencer")))</f>
        <v/>
      </c>
    </row>
    <row r="2774">
      <c r="B2774" s="51" t="n"/>
      <c r="C2774" s="52" t="n"/>
      <c r="D2774" s="52" t="n"/>
      <c r="E2774" s="52" t="n"/>
      <c r="F2774" s="52" t="n"/>
      <c r="G2774" s="52" t="n"/>
      <c r="H2774" s="52" t="n"/>
      <c r="I2774" s="53" t="n"/>
      <c r="J2774" s="54">
        <f>IF(D2774="","",IFERROR(INDEX(CatTipo,MATCH(D2774,CatNome,0)),"?"))</f>
        <v/>
      </c>
      <c r="K2774" s="54">
        <f>IF(D2774="","",IFERROR(INDEX(CatGrupo,MATCH(D2774,CatNome,0)),"?"))</f>
        <v/>
      </c>
      <c r="L2774" s="55">
        <f>IF(J2774="Entrada",N(I2774),IF(J2774="Saída",-N(I2774),0))</f>
        <v/>
      </c>
      <c r="M2774" s="54">
        <f>IF(B2774="",0,IF(H2774="Previsto",IF(Visao="Realizado + previsto",1,0),1))</f>
        <v/>
      </c>
      <c r="N2774" s="54">
        <f>IF(OR(B2774="",H2774&lt;&gt;"Previsto"),"",IF(B2774&lt;TODAY(),"Atrasado",IF(B2774&lt;=TODAY()+7,"Vence em 7 dias","A vencer")))</f>
        <v/>
      </c>
    </row>
    <row r="2775">
      <c r="B2775" s="51" t="n"/>
      <c r="C2775" s="52" t="n"/>
      <c r="D2775" s="52" t="n"/>
      <c r="E2775" s="52" t="n"/>
      <c r="F2775" s="52" t="n"/>
      <c r="G2775" s="52" t="n"/>
      <c r="H2775" s="52" t="n"/>
      <c r="I2775" s="53" t="n"/>
      <c r="J2775" s="54">
        <f>IF(D2775="","",IFERROR(INDEX(CatTipo,MATCH(D2775,CatNome,0)),"?"))</f>
        <v/>
      </c>
      <c r="K2775" s="54">
        <f>IF(D2775="","",IFERROR(INDEX(CatGrupo,MATCH(D2775,CatNome,0)),"?"))</f>
        <v/>
      </c>
      <c r="L2775" s="55">
        <f>IF(J2775="Entrada",N(I2775),IF(J2775="Saída",-N(I2775),0))</f>
        <v/>
      </c>
      <c r="M2775" s="54">
        <f>IF(B2775="",0,IF(H2775="Previsto",IF(Visao="Realizado + previsto",1,0),1))</f>
        <v/>
      </c>
      <c r="N2775" s="54">
        <f>IF(OR(B2775="",H2775&lt;&gt;"Previsto"),"",IF(B2775&lt;TODAY(),"Atrasado",IF(B2775&lt;=TODAY()+7,"Vence em 7 dias","A vencer")))</f>
        <v/>
      </c>
    </row>
    <row r="2776">
      <c r="B2776" s="51" t="n"/>
      <c r="C2776" s="52" t="n"/>
      <c r="D2776" s="52" t="n"/>
      <c r="E2776" s="52" t="n"/>
      <c r="F2776" s="52" t="n"/>
      <c r="G2776" s="52" t="n"/>
      <c r="H2776" s="52" t="n"/>
      <c r="I2776" s="53" t="n"/>
      <c r="J2776" s="54">
        <f>IF(D2776="","",IFERROR(INDEX(CatTipo,MATCH(D2776,CatNome,0)),"?"))</f>
        <v/>
      </c>
      <c r="K2776" s="54">
        <f>IF(D2776="","",IFERROR(INDEX(CatGrupo,MATCH(D2776,CatNome,0)),"?"))</f>
        <v/>
      </c>
      <c r="L2776" s="55">
        <f>IF(J2776="Entrada",N(I2776),IF(J2776="Saída",-N(I2776),0))</f>
        <v/>
      </c>
      <c r="M2776" s="54">
        <f>IF(B2776="",0,IF(H2776="Previsto",IF(Visao="Realizado + previsto",1,0),1))</f>
        <v/>
      </c>
      <c r="N2776" s="54">
        <f>IF(OR(B2776="",H2776&lt;&gt;"Previsto"),"",IF(B2776&lt;TODAY(),"Atrasado",IF(B2776&lt;=TODAY()+7,"Vence em 7 dias","A vencer")))</f>
        <v/>
      </c>
    </row>
    <row r="2777">
      <c r="B2777" s="51" t="n"/>
      <c r="C2777" s="52" t="n"/>
      <c r="D2777" s="52" t="n"/>
      <c r="E2777" s="52" t="n"/>
      <c r="F2777" s="52" t="n"/>
      <c r="G2777" s="52" t="n"/>
      <c r="H2777" s="52" t="n"/>
      <c r="I2777" s="53" t="n"/>
      <c r="J2777" s="54">
        <f>IF(D2777="","",IFERROR(INDEX(CatTipo,MATCH(D2777,CatNome,0)),"?"))</f>
        <v/>
      </c>
      <c r="K2777" s="54">
        <f>IF(D2777="","",IFERROR(INDEX(CatGrupo,MATCH(D2777,CatNome,0)),"?"))</f>
        <v/>
      </c>
      <c r="L2777" s="55">
        <f>IF(J2777="Entrada",N(I2777),IF(J2777="Saída",-N(I2777),0))</f>
        <v/>
      </c>
      <c r="M2777" s="54">
        <f>IF(B2777="",0,IF(H2777="Previsto",IF(Visao="Realizado + previsto",1,0),1))</f>
        <v/>
      </c>
      <c r="N2777" s="54">
        <f>IF(OR(B2777="",H2777&lt;&gt;"Previsto"),"",IF(B2777&lt;TODAY(),"Atrasado",IF(B2777&lt;=TODAY()+7,"Vence em 7 dias","A vencer")))</f>
        <v/>
      </c>
    </row>
    <row r="2778">
      <c r="B2778" s="51" t="n"/>
      <c r="C2778" s="52" t="n"/>
      <c r="D2778" s="52" t="n"/>
      <c r="E2778" s="52" t="n"/>
      <c r="F2778" s="52" t="n"/>
      <c r="G2778" s="52" t="n"/>
      <c r="H2778" s="52" t="n"/>
      <c r="I2778" s="53" t="n"/>
      <c r="J2778" s="54">
        <f>IF(D2778="","",IFERROR(INDEX(CatTipo,MATCH(D2778,CatNome,0)),"?"))</f>
        <v/>
      </c>
      <c r="K2778" s="54">
        <f>IF(D2778="","",IFERROR(INDEX(CatGrupo,MATCH(D2778,CatNome,0)),"?"))</f>
        <v/>
      </c>
      <c r="L2778" s="55">
        <f>IF(J2778="Entrada",N(I2778),IF(J2778="Saída",-N(I2778),0))</f>
        <v/>
      </c>
      <c r="M2778" s="54">
        <f>IF(B2778="",0,IF(H2778="Previsto",IF(Visao="Realizado + previsto",1,0),1))</f>
        <v/>
      </c>
      <c r="N2778" s="54">
        <f>IF(OR(B2778="",H2778&lt;&gt;"Previsto"),"",IF(B2778&lt;TODAY(),"Atrasado",IF(B2778&lt;=TODAY()+7,"Vence em 7 dias","A vencer")))</f>
        <v/>
      </c>
    </row>
    <row r="2779">
      <c r="B2779" s="51" t="n"/>
      <c r="C2779" s="52" t="n"/>
      <c r="D2779" s="52" t="n"/>
      <c r="E2779" s="52" t="n"/>
      <c r="F2779" s="52" t="n"/>
      <c r="G2779" s="52" t="n"/>
      <c r="H2779" s="52" t="n"/>
      <c r="I2779" s="53" t="n"/>
      <c r="J2779" s="54">
        <f>IF(D2779="","",IFERROR(INDEX(CatTipo,MATCH(D2779,CatNome,0)),"?"))</f>
        <v/>
      </c>
      <c r="K2779" s="54">
        <f>IF(D2779="","",IFERROR(INDEX(CatGrupo,MATCH(D2779,CatNome,0)),"?"))</f>
        <v/>
      </c>
      <c r="L2779" s="55">
        <f>IF(J2779="Entrada",N(I2779),IF(J2779="Saída",-N(I2779),0))</f>
        <v/>
      </c>
      <c r="M2779" s="54">
        <f>IF(B2779="",0,IF(H2779="Previsto",IF(Visao="Realizado + previsto",1,0),1))</f>
        <v/>
      </c>
      <c r="N2779" s="54">
        <f>IF(OR(B2779="",H2779&lt;&gt;"Previsto"),"",IF(B2779&lt;TODAY(),"Atrasado",IF(B2779&lt;=TODAY()+7,"Vence em 7 dias","A vencer")))</f>
        <v/>
      </c>
    </row>
    <row r="2780">
      <c r="B2780" s="51" t="n"/>
      <c r="C2780" s="52" t="n"/>
      <c r="D2780" s="52" t="n"/>
      <c r="E2780" s="52" t="n"/>
      <c r="F2780" s="52" t="n"/>
      <c r="G2780" s="52" t="n"/>
      <c r="H2780" s="52" t="n"/>
      <c r="I2780" s="53" t="n"/>
      <c r="J2780" s="54">
        <f>IF(D2780="","",IFERROR(INDEX(CatTipo,MATCH(D2780,CatNome,0)),"?"))</f>
        <v/>
      </c>
      <c r="K2780" s="54">
        <f>IF(D2780="","",IFERROR(INDEX(CatGrupo,MATCH(D2780,CatNome,0)),"?"))</f>
        <v/>
      </c>
      <c r="L2780" s="55">
        <f>IF(J2780="Entrada",N(I2780),IF(J2780="Saída",-N(I2780),0))</f>
        <v/>
      </c>
      <c r="M2780" s="54">
        <f>IF(B2780="",0,IF(H2780="Previsto",IF(Visao="Realizado + previsto",1,0),1))</f>
        <v/>
      </c>
      <c r="N2780" s="54">
        <f>IF(OR(B2780="",H2780&lt;&gt;"Previsto"),"",IF(B2780&lt;TODAY(),"Atrasado",IF(B2780&lt;=TODAY()+7,"Vence em 7 dias","A vencer")))</f>
        <v/>
      </c>
    </row>
    <row r="2781">
      <c r="B2781" s="51" t="n"/>
      <c r="C2781" s="52" t="n"/>
      <c r="D2781" s="52" t="n"/>
      <c r="E2781" s="52" t="n"/>
      <c r="F2781" s="52" t="n"/>
      <c r="G2781" s="52" t="n"/>
      <c r="H2781" s="52" t="n"/>
      <c r="I2781" s="53" t="n"/>
      <c r="J2781" s="54">
        <f>IF(D2781="","",IFERROR(INDEX(CatTipo,MATCH(D2781,CatNome,0)),"?"))</f>
        <v/>
      </c>
      <c r="K2781" s="54">
        <f>IF(D2781="","",IFERROR(INDEX(CatGrupo,MATCH(D2781,CatNome,0)),"?"))</f>
        <v/>
      </c>
      <c r="L2781" s="55">
        <f>IF(J2781="Entrada",N(I2781),IF(J2781="Saída",-N(I2781),0))</f>
        <v/>
      </c>
      <c r="M2781" s="54">
        <f>IF(B2781="",0,IF(H2781="Previsto",IF(Visao="Realizado + previsto",1,0),1))</f>
        <v/>
      </c>
      <c r="N2781" s="54">
        <f>IF(OR(B2781="",H2781&lt;&gt;"Previsto"),"",IF(B2781&lt;TODAY(),"Atrasado",IF(B2781&lt;=TODAY()+7,"Vence em 7 dias","A vencer")))</f>
        <v/>
      </c>
    </row>
    <row r="2782">
      <c r="B2782" s="51" t="n"/>
      <c r="C2782" s="52" t="n"/>
      <c r="D2782" s="52" t="n"/>
      <c r="E2782" s="52" t="n"/>
      <c r="F2782" s="52" t="n"/>
      <c r="G2782" s="52" t="n"/>
      <c r="H2782" s="52" t="n"/>
      <c r="I2782" s="53" t="n"/>
      <c r="J2782" s="54">
        <f>IF(D2782="","",IFERROR(INDEX(CatTipo,MATCH(D2782,CatNome,0)),"?"))</f>
        <v/>
      </c>
      <c r="K2782" s="54">
        <f>IF(D2782="","",IFERROR(INDEX(CatGrupo,MATCH(D2782,CatNome,0)),"?"))</f>
        <v/>
      </c>
      <c r="L2782" s="55">
        <f>IF(J2782="Entrada",N(I2782),IF(J2782="Saída",-N(I2782),0))</f>
        <v/>
      </c>
      <c r="M2782" s="54">
        <f>IF(B2782="",0,IF(H2782="Previsto",IF(Visao="Realizado + previsto",1,0),1))</f>
        <v/>
      </c>
      <c r="N2782" s="54">
        <f>IF(OR(B2782="",H2782&lt;&gt;"Previsto"),"",IF(B2782&lt;TODAY(),"Atrasado",IF(B2782&lt;=TODAY()+7,"Vence em 7 dias","A vencer")))</f>
        <v/>
      </c>
    </row>
    <row r="2783">
      <c r="B2783" s="51" t="n"/>
      <c r="C2783" s="52" t="n"/>
      <c r="D2783" s="52" t="n"/>
      <c r="E2783" s="52" t="n"/>
      <c r="F2783" s="52" t="n"/>
      <c r="G2783" s="52" t="n"/>
      <c r="H2783" s="52" t="n"/>
      <c r="I2783" s="53" t="n"/>
      <c r="J2783" s="54">
        <f>IF(D2783="","",IFERROR(INDEX(CatTipo,MATCH(D2783,CatNome,0)),"?"))</f>
        <v/>
      </c>
      <c r="K2783" s="54">
        <f>IF(D2783="","",IFERROR(INDEX(CatGrupo,MATCH(D2783,CatNome,0)),"?"))</f>
        <v/>
      </c>
      <c r="L2783" s="55">
        <f>IF(J2783="Entrada",N(I2783),IF(J2783="Saída",-N(I2783),0))</f>
        <v/>
      </c>
      <c r="M2783" s="54">
        <f>IF(B2783="",0,IF(H2783="Previsto",IF(Visao="Realizado + previsto",1,0),1))</f>
        <v/>
      </c>
      <c r="N2783" s="54">
        <f>IF(OR(B2783="",H2783&lt;&gt;"Previsto"),"",IF(B2783&lt;TODAY(),"Atrasado",IF(B2783&lt;=TODAY()+7,"Vence em 7 dias","A vencer")))</f>
        <v/>
      </c>
    </row>
    <row r="2784">
      <c r="B2784" s="51" t="n"/>
      <c r="C2784" s="52" t="n"/>
      <c r="D2784" s="52" t="n"/>
      <c r="E2784" s="52" t="n"/>
      <c r="F2784" s="52" t="n"/>
      <c r="G2784" s="52" t="n"/>
      <c r="H2784" s="52" t="n"/>
      <c r="I2784" s="53" t="n"/>
      <c r="J2784" s="54">
        <f>IF(D2784="","",IFERROR(INDEX(CatTipo,MATCH(D2784,CatNome,0)),"?"))</f>
        <v/>
      </c>
      <c r="K2784" s="54">
        <f>IF(D2784="","",IFERROR(INDEX(CatGrupo,MATCH(D2784,CatNome,0)),"?"))</f>
        <v/>
      </c>
      <c r="L2784" s="55">
        <f>IF(J2784="Entrada",N(I2784),IF(J2784="Saída",-N(I2784),0))</f>
        <v/>
      </c>
      <c r="M2784" s="54">
        <f>IF(B2784="",0,IF(H2784="Previsto",IF(Visao="Realizado + previsto",1,0),1))</f>
        <v/>
      </c>
      <c r="N2784" s="54">
        <f>IF(OR(B2784="",H2784&lt;&gt;"Previsto"),"",IF(B2784&lt;TODAY(),"Atrasado",IF(B2784&lt;=TODAY()+7,"Vence em 7 dias","A vencer")))</f>
        <v/>
      </c>
    </row>
    <row r="2785">
      <c r="B2785" s="51" t="n"/>
      <c r="C2785" s="52" t="n"/>
      <c r="D2785" s="52" t="n"/>
      <c r="E2785" s="52" t="n"/>
      <c r="F2785" s="52" t="n"/>
      <c r="G2785" s="52" t="n"/>
      <c r="H2785" s="52" t="n"/>
      <c r="I2785" s="53" t="n"/>
      <c r="J2785" s="54">
        <f>IF(D2785="","",IFERROR(INDEX(CatTipo,MATCH(D2785,CatNome,0)),"?"))</f>
        <v/>
      </c>
      <c r="K2785" s="54">
        <f>IF(D2785="","",IFERROR(INDEX(CatGrupo,MATCH(D2785,CatNome,0)),"?"))</f>
        <v/>
      </c>
      <c r="L2785" s="55">
        <f>IF(J2785="Entrada",N(I2785),IF(J2785="Saída",-N(I2785),0))</f>
        <v/>
      </c>
      <c r="M2785" s="54">
        <f>IF(B2785="",0,IF(H2785="Previsto",IF(Visao="Realizado + previsto",1,0),1))</f>
        <v/>
      </c>
      <c r="N2785" s="54">
        <f>IF(OR(B2785="",H2785&lt;&gt;"Previsto"),"",IF(B2785&lt;TODAY(),"Atrasado",IF(B2785&lt;=TODAY()+7,"Vence em 7 dias","A vencer")))</f>
        <v/>
      </c>
    </row>
    <row r="2786">
      <c r="B2786" s="51" t="n"/>
      <c r="C2786" s="52" t="n"/>
      <c r="D2786" s="52" t="n"/>
      <c r="E2786" s="52" t="n"/>
      <c r="F2786" s="52" t="n"/>
      <c r="G2786" s="52" t="n"/>
      <c r="H2786" s="52" t="n"/>
      <c r="I2786" s="53" t="n"/>
      <c r="J2786" s="54">
        <f>IF(D2786="","",IFERROR(INDEX(CatTipo,MATCH(D2786,CatNome,0)),"?"))</f>
        <v/>
      </c>
      <c r="K2786" s="54">
        <f>IF(D2786="","",IFERROR(INDEX(CatGrupo,MATCH(D2786,CatNome,0)),"?"))</f>
        <v/>
      </c>
      <c r="L2786" s="55">
        <f>IF(J2786="Entrada",N(I2786),IF(J2786="Saída",-N(I2786),0))</f>
        <v/>
      </c>
      <c r="M2786" s="54">
        <f>IF(B2786="",0,IF(H2786="Previsto",IF(Visao="Realizado + previsto",1,0),1))</f>
        <v/>
      </c>
      <c r="N2786" s="54">
        <f>IF(OR(B2786="",H2786&lt;&gt;"Previsto"),"",IF(B2786&lt;TODAY(),"Atrasado",IF(B2786&lt;=TODAY()+7,"Vence em 7 dias","A vencer")))</f>
        <v/>
      </c>
    </row>
    <row r="2787">
      <c r="B2787" s="51" t="n"/>
      <c r="C2787" s="52" t="n"/>
      <c r="D2787" s="52" t="n"/>
      <c r="E2787" s="52" t="n"/>
      <c r="F2787" s="52" t="n"/>
      <c r="G2787" s="52" t="n"/>
      <c r="H2787" s="52" t="n"/>
      <c r="I2787" s="53" t="n"/>
      <c r="J2787" s="54">
        <f>IF(D2787="","",IFERROR(INDEX(CatTipo,MATCH(D2787,CatNome,0)),"?"))</f>
        <v/>
      </c>
      <c r="K2787" s="54">
        <f>IF(D2787="","",IFERROR(INDEX(CatGrupo,MATCH(D2787,CatNome,0)),"?"))</f>
        <v/>
      </c>
      <c r="L2787" s="55">
        <f>IF(J2787="Entrada",N(I2787),IF(J2787="Saída",-N(I2787),0))</f>
        <v/>
      </c>
      <c r="M2787" s="54">
        <f>IF(B2787="",0,IF(H2787="Previsto",IF(Visao="Realizado + previsto",1,0),1))</f>
        <v/>
      </c>
      <c r="N2787" s="54">
        <f>IF(OR(B2787="",H2787&lt;&gt;"Previsto"),"",IF(B2787&lt;TODAY(),"Atrasado",IF(B2787&lt;=TODAY()+7,"Vence em 7 dias","A vencer")))</f>
        <v/>
      </c>
    </row>
    <row r="2788">
      <c r="B2788" s="51" t="n"/>
      <c r="C2788" s="52" t="n"/>
      <c r="D2788" s="52" t="n"/>
      <c r="E2788" s="52" t="n"/>
      <c r="F2788" s="52" t="n"/>
      <c r="G2788" s="52" t="n"/>
      <c r="H2788" s="52" t="n"/>
      <c r="I2788" s="53" t="n"/>
      <c r="J2788" s="54">
        <f>IF(D2788="","",IFERROR(INDEX(CatTipo,MATCH(D2788,CatNome,0)),"?"))</f>
        <v/>
      </c>
      <c r="K2788" s="54">
        <f>IF(D2788="","",IFERROR(INDEX(CatGrupo,MATCH(D2788,CatNome,0)),"?"))</f>
        <v/>
      </c>
      <c r="L2788" s="55">
        <f>IF(J2788="Entrada",N(I2788),IF(J2788="Saída",-N(I2788),0))</f>
        <v/>
      </c>
      <c r="M2788" s="54">
        <f>IF(B2788="",0,IF(H2788="Previsto",IF(Visao="Realizado + previsto",1,0),1))</f>
        <v/>
      </c>
      <c r="N2788" s="54">
        <f>IF(OR(B2788="",H2788&lt;&gt;"Previsto"),"",IF(B2788&lt;TODAY(),"Atrasado",IF(B2788&lt;=TODAY()+7,"Vence em 7 dias","A vencer")))</f>
        <v/>
      </c>
    </row>
    <row r="2789">
      <c r="B2789" s="51" t="n"/>
      <c r="C2789" s="52" t="n"/>
      <c r="D2789" s="52" t="n"/>
      <c r="E2789" s="52" t="n"/>
      <c r="F2789" s="52" t="n"/>
      <c r="G2789" s="52" t="n"/>
      <c r="H2789" s="52" t="n"/>
      <c r="I2789" s="53" t="n"/>
      <c r="J2789" s="54">
        <f>IF(D2789="","",IFERROR(INDEX(CatTipo,MATCH(D2789,CatNome,0)),"?"))</f>
        <v/>
      </c>
      <c r="K2789" s="54">
        <f>IF(D2789="","",IFERROR(INDEX(CatGrupo,MATCH(D2789,CatNome,0)),"?"))</f>
        <v/>
      </c>
      <c r="L2789" s="55">
        <f>IF(J2789="Entrada",N(I2789),IF(J2789="Saída",-N(I2789),0))</f>
        <v/>
      </c>
      <c r="M2789" s="54">
        <f>IF(B2789="",0,IF(H2789="Previsto",IF(Visao="Realizado + previsto",1,0),1))</f>
        <v/>
      </c>
      <c r="N2789" s="54">
        <f>IF(OR(B2789="",H2789&lt;&gt;"Previsto"),"",IF(B2789&lt;TODAY(),"Atrasado",IF(B2789&lt;=TODAY()+7,"Vence em 7 dias","A vencer")))</f>
        <v/>
      </c>
    </row>
    <row r="2790">
      <c r="B2790" s="51" t="n"/>
      <c r="C2790" s="52" t="n"/>
      <c r="D2790" s="52" t="n"/>
      <c r="E2790" s="52" t="n"/>
      <c r="F2790" s="52" t="n"/>
      <c r="G2790" s="52" t="n"/>
      <c r="H2790" s="52" t="n"/>
      <c r="I2790" s="53" t="n"/>
      <c r="J2790" s="54">
        <f>IF(D2790="","",IFERROR(INDEX(CatTipo,MATCH(D2790,CatNome,0)),"?"))</f>
        <v/>
      </c>
      <c r="K2790" s="54">
        <f>IF(D2790="","",IFERROR(INDEX(CatGrupo,MATCH(D2790,CatNome,0)),"?"))</f>
        <v/>
      </c>
      <c r="L2790" s="55">
        <f>IF(J2790="Entrada",N(I2790),IF(J2790="Saída",-N(I2790),0))</f>
        <v/>
      </c>
      <c r="M2790" s="54">
        <f>IF(B2790="",0,IF(H2790="Previsto",IF(Visao="Realizado + previsto",1,0),1))</f>
        <v/>
      </c>
      <c r="N2790" s="54">
        <f>IF(OR(B2790="",H2790&lt;&gt;"Previsto"),"",IF(B2790&lt;TODAY(),"Atrasado",IF(B2790&lt;=TODAY()+7,"Vence em 7 dias","A vencer")))</f>
        <v/>
      </c>
    </row>
    <row r="2791">
      <c r="B2791" s="51" t="n"/>
      <c r="C2791" s="52" t="n"/>
      <c r="D2791" s="52" t="n"/>
      <c r="E2791" s="52" t="n"/>
      <c r="F2791" s="52" t="n"/>
      <c r="G2791" s="52" t="n"/>
      <c r="H2791" s="52" t="n"/>
      <c r="I2791" s="53" t="n"/>
      <c r="J2791" s="54">
        <f>IF(D2791="","",IFERROR(INDEX(CatTipo,MATCH(D2791,CatNome,0)),"?"))</f>
        <v/>
      </c>
      <c r="K2791" s="54">
        <f>IF(D2791="","",IFERROR(INDEX(CatGrupo,MATCH(D2791,CatNome,0)),"?"))</f>
        <v/>
      </c>
      <c r="L2791" s="55">
        <f>IF(J2791="Entrada",N(I2791),IF(J2791="Saída",-N(I2791),0))</f>
        <v/>
      </c>
      <c r="M2791" s="54">
        <f>IF(B2791="",0,IF(H2791="Previsto",IF(Visao="Realizado + previsto",1,0),1))</f>
        <v/>
      </c>
      <c r="N2791" s="54">
        <f>IF(OR(B2791="",H2791&lt;&gt;"Previsto"),"",IF(B2791&lt;TODAY(),"Atrasado",IF(B2791&lt;=TODAY()+7,"Vence em 7 dias","A vencer")))</f>
        <v/>
      </c>
    </row>
    <row r="2792">
      <c r="B2792" s="51" t="n"/>
      <c r="C2792" s="52" t="n"/>
      <c r="D2792" s="52" t="n"/>
      <c r="E2792" s="52" t="n"/>
      <c r="F2792" s="52" t="n"/>
      <c r="G2792" s="52" t="n"/>
      <c r="H2792" s="52" t="n"/>
      <c r="I2792" s="53" t="n"/>
      <c r="J2792" s="54">
        <f>IF(D2792="","",IFERROR(INDEX(CatTipo,MATCH(D2792,CatNome,0)),"?"))</f>
        <v/>
      </c>
      <c r="K2792" s="54">
        <f>IF(D2792="","",IFERROR(INDEX(CatGrupo,MATCH(D2792,CatNome,0)),"?"))</f>
        <v/>
      </c>
      <c r="L2792" s="55">
        <f>IF(J2792="Entrada",N(I2792),IF(J2792="Saída",-N(I2792),0))</f>
        <v/>
      </c>
      <c r="M2792" s="54">
        <f>IF(B2792="",0,IF(H2792="Previsto",IF(Visao="Realizado + previsto",1,0),1))</f>
        <v/>
      </c>
      <c r="N2792" s="54">
        <f>IF(OR(B2792="",H2792&lt;&gt;"Previsto"),"",IF(B2792&lt;TODAY(),"Atrasado",IF(B2792&lt;=TODAY()+7,"Vence em 7 dias","A vencer")))</f>
        <v/>
      </c>
    </row>
    <row r="2793">
      <c r="B2793" s="51" t="n"/>
      <c r="C2793" s="52" t="n"/>
      <c r="D2793" s="52" t="n"/>
      <c r="E2793" s="52" t="n"/>
      <c r="F2793" s="52" t="n"/>
      <c r="G2793" s="52" t="n"/>
      <c r="H2793" s="52" t="n"/>
      <c r="I2793" s="53" t="n"/>
      <c r="J2793" s="54">
        <f>IF(D2793="","",IFERROR(INDEX(CatTipo,MATCH(D2793,CatNome,0)),"?"))</f>
        <v/>
      </c>
      <c r="K2793" s="54">
        <f>IF(D2793="","",IFERROR(INDEX(CatGrupo,MATCH(D2793,CatNome,0)),"?"))</f>
        <v/>
      </c>
      <c r="L2793" s="55">
        <f>IF(J2793="Entrada",N(I2793),IF(J2793="Saída",-N(I2793),0))</f>
        <v/>
      </c>
      <c r="M2793" s="54">
        <f>IF(B2793="",0,IF(H2793="Previsto",IF(Visao="Realizado + previsto",1,0),1))</f>
        <v/>
      </c>
      <c r="N2793" s="54">
        <f>IF(OR(B2793="",H2793&lt;&gt;"Previsto"),"",IF(B2793&lt;TODAY(),"Atrasado",IF(B2793&lt;=TODAY()+7,"Vence em 7 dias","A vencer")))</f>
        <v/>
      </c>
    </row>
    <row r="2794">
      <c r="B2794" s="51" t="n"/>
      <c r="C2794" s="52" t="n"/>
      <c r="D2794" s="52" t="n"/>
      <c r="E2794" s="52" t="n"/>
      <c r="F2794" s="52" t="n"/>
      <c r="G2794" s="52" t="n"/>
      <c r="H2794" s="52" t="n"/>
      <c r="I2794" s="53" t="n"/>
      <c r="J2794" s="54">
        <f>IF(D2794="","",IFERROR(INDEX(CatTipo,MATCH(D2794,CatNome,0)),"?"))</f>
        <v/>
      </c>
      <c r="K2794" s="54">
        <f>IF(D2794="","",IFERROR(INDEX(CatGrupo,MATCH(D2794,CatNome,0)),"?"))</f>
        <v/>
      </c>
      <c r="L2794" s="55">
        <f>IF(J2794="Entrada",N(I2794),IF(J2794="Saída",-N(I2794),0))</f>
        <v/>
      </c>
      <c r="M2794" s="54">
        <f>IF(B2794="",0,IF(H2794="Previsto",IF(Visao="Realizado + previsto",1,0),1))</f>
        <v/>
      </c>
      <c r="N2794" s="54">
        <f>IF(OR(B2794="",H2794&lt;&gt;"Previsto"),"",IF(B2794&lt;TODAY(),"Atrasado",IF(B2794&lt;=TODAY()+7,"Vence em 7 dias","A vencer")))</f>
        <v/>
      </c>
    </row>
    <row r="2795">
      <c r="B2795" s="51" t="n"/>
      <c r="C2795" s="52" t="n"/>
      <c r="D2795" s="52" t="n"/>
      <c r="E2795" s="52" t="n"/>
      <c r="F2795" s="52" t="n"/>
      <c r="G2795" s="52" t="n"/>
      <c r="H2795" s="52" t="n"/>
      <c r="I2795" s="53" t="n"/>
      <c r="J2795" s="54">
        <f>IF(D2795="","",IFERROR(INDEX(CatTipo,MATCH(D2795,CatNome,0)),"?"))</f>
        <v/>
      </c>
      <c r="K2795" s="54">
        <f>IF(D2795="","",IFERROR(INDEX(CatGrupo,MATCH(D2795,CatNome,0)),"?"))</f>
        <v/>
      </c>
      <c r="L2795" s="55">
        <f>IF(J2795="Entrada",N(I2795),IF(J2795="Saída",-N(I2795),0))</f>
        <v/>
      </c>
      <c r="M2795" s="54">
        <f>IF(B2795="",0,IF(H2795="Previsto",IF(Visao="Realizado + previsto",1,0),1))</f>
        <v/>
      </c>
      <c r="N2795" s="54">
        <f>IF(OR(B2795="",H2795&lt;&gt;"Previsto"),"",IF(B2795&lt;TODAY(),"Atrasado",IF(B2795&lt;=TODAY()+7,"Vence em 7 dias","A vencer")))</f>
        <v/>
      </c>
    </row>
    <row r="2796">
      <c r="B2796" s="51" t="n"/>
      <c r="C2796" s="52" t="n"/>
      <c r="D2796" s="52" t="n"/>
      <c r="E2796" s="52" t="n"/>
      <c r="F2796" s="52" t="n"/>
      <c r="G2796" s="52" t="n"/>
      <c r="H2796" s="52" t="n"/>
      <c r="I2796" s="53" t="n"/>
      <c r="J2796" s="54">
        <f>IF(D2796="","",IFERROR(INDEX(CatTipo,MATCH(D2796,CatNome,0)),"?"))</f>
        <v/>
      </c>
      <c r="K2796" s="54">
        <f>IF(D2796="","",IFERROR(INDEX(CatGrupo,MATCH(D2796,CatNome,0)),"?"))</f>
        <v/>
      </c>
      <c r="L2796" s="55">
        <f>IF(J2796="Entrada",N(I2796),IF(J2796="Saída",-N(I2796),0))</f>
        <v/>
      </c>
      <c r="M2796" s="54">
        <f>IF(B2796="",0,IF(H2796="Previsto",IF(Visao="Realizado + previsto",1,0),1))</f>
        <v/>
      </c>
      <c r="N2796" s="54">
        <f>IF(OR(B2796="",H2796&lt;&gt;"Previsto"),"",IF(B2796&lt;TODAY(),"Atrasado",IF(B2796&lt;=TODAY()+7,"Vence em 7 dias","A vencer")))</f>
        <v/>
      </c>
    </row>
    <row r="2797">
      <c r="B2797" s="51" t="n"/>
      <c r="C2797" s="52" t="n"/>
      <c r="D2797" s="52" t="n"/>
      <c r="E2797" s="52" t="n"/>
      <c r="F2797" s="52" t="n"/>
      <c r="G2797" s="52" t="n"/>
      <c r="H2797" s="52" t="n"/>
      <c r="I2797" s="53" t="n"/>
      <c r="J2797" s="54">
        <f>IF(D2797="","",IFERROR(INDEX(CatTipo,MATCH(D2797,CatNome,0)),"?"))</f>
        <v/>
      </c>
      <c r="K2797" s="54">
        <f>IF(D2797="","",IFERROR(INDEX(CatGrupo,MATCH(D2797,CatNome,0)),"?"))</f>
        <v/>
      </c>
      <c r="L2797" s="55">
        <f>IF(J2797="Entrada",N(I2797),IF(J2797="Saída",-N(I2797),0))</f>
        <v/>
      </c>
      <c r="M2797" s="54">
        <f>IF(B2797="",0,IF(H2797="Previsto",IF(Visao="Realizado + previsto",1,0),1))</f>
        <v/>
      </c>
      <c r="N2797" s="54">
        <f>IF(OR(B2797="",H2797&lt;&gt;"Previsto"),"",IF(B2797&lt;TODAY(),"Atrasado",IF(B2797&lt;=TODAY()+7,"Vence em 7 dias","A vencer")))</f>
        <v/>
      </c>
    </row>
    <row r="2798">
      <c r="B2798" s="51" t="n"/>
      <c r="C2798" s="52" t="n"/>
      <c r="D2798" s="52" t="n"/>
      <c r="E2798" s="52" t="n"/>
      <c r="F2798" s="52" t="n"/>
      <c r="G2798" s="52" t="n"/>
      <c r="H2798" s="52" t="n"/>
      <c r="I2798" s="53" t="n"/>
      <c r="J2798" s="54">
        <f>IF(D2798="","",IFERROR(INDEX(CatTipo,MATCH(D2798,CatNome,0)),"?"))</f>
        <v/>
      </c>
      <c r="K2798" s="54">
        <f>IF(D2798="","",IFERROR(INDEX(CatGrupo,MATCH(D2798,CatNome,0)),"?"))</f>
        <v/>
      </c>
      <c r="L2798" s="55">
        <f>IF(J2798="Entrada",N(I2798),IF(J2798="Saída",-N(I2798),0))</f>
        <v/>
      </c>
      <c r="M2798" s="54">
        <f>IF(B2798="",0,IF(H2798="Previsto",IF(Visao="Realizado + previsto",1,0),1))</f>
        <v/>
      </c>
      <c r="N2798" s="54">
        <f>IF(OR(B2798="",H2798&lt;&gt;"Previsto"),"",IF(B2798&lt;TODAY(),"Atrasado",IF(B2798&lt;=TODAY()+7,"Vence em 7 dias","A vencer")))</f>
        <v/>
      </c>
    </row>
    <row r="2799">
      <c r="B2799" s="51" t="n"/>
      <c r="C2799" s="52" t="n"/>
      <c r="D2799" s="52" t="n"/>
      <c r="E2799" s="52" t="n"/>
      <c r="F2799" s="52" t="n"/>
      <c r="G2799" s="52" t="n"/>
      <c r="H2799" s="52" t="n"/>
      <c r="I2799" s="53" t="n"/>
      <c r="J2799" s="54">
        <f>IF(D2799="","",IFERROR(INDEX(CatTipo,MATCH(D2799,CatNome,0)),"?"))</f>
        <v/>
      </c>
      <c r="K2799" s="54">
        <f>IF(D2799="","",IFERROR(INDEX(CatGrupo,MATCH(D2799,CatNome,0)),"?"))</f>
        <v/>
      </c>
      <c r="L2799" s="55">
        <f>IF(J2799="Entrada",N(I2799),IF(J2799="Saída",-N(I2799),0))</f>
        <v/>
      </c>
      <c r="M2799" s="54">
        <f>IF(B2799="",0,IF(H2799="Previsto",IF(Visao="Realizado + previsto",1,0),1))</f>
        <v/>
      </c>
      <c r="N2799" s="54">
        <f>IF(OR(B2799="",H2799&lt;&gt;"Previsto"),"",IF(B2799&lt;TODAY(),"Atrasado",IF(B2799&lt;=TODAY()+7,"Vence em 7 dias","A vencer")))</f>
        <v/>
      </c>
    </row>
    <row r="2800">
      <c r="B2800" s="51" t="n"/>
      <c r="C2800" s="52" t="n"/>
      <c r="D2800" s="52" t="n"/>
      <c r="E2800" s="52" t="n"/>
      <c r="F2800" s="52" t="n"/>
      <c r="G2800" s="52" t="n"/>
      <c r="H2800" s="52" t="n"/>
      <c r="I2800" s="53" t="n"/>
      <c r="J2800" s="54">
        <f>IF(D2800="","",IFERROR(INDEX(CatTipo,MATCH(D2800,CatNome,0)),"?"))</f>
        <v/>
      </c>
      <c r="K2800" s="54">
        <f>IF(D2800="","",IFERROR(INDEX(CatGrupo,MATCH(D2800,CatNome,0)),"?"))</f>
        <v/>
      </c>
      <c r="L2800" s="55">
        <f>IF(J2800="Entrada",N(I2800),IF(J2800="Saída",-N(I2800),0))</f>
        <v/>
      </c>
      <c r="M2800" s="54">
        <f>IF(B2800="",0,IF(H2800="Previsto",IF(Visao="Realizado + previsto",1,0),1))</f>
        <v/>
      </c>
      <c r="N2800" s="54">
        <f>IF(OR(B2800="",H2800&lt;&gt;"Previsto"),"",IF(B2800&lt;TODAY(),"Atrasado",IF(B2800&lt;=TODAY()+7,"Vence em 7 dias","A vencer")))</f>
        <v/>
      </c>
    </row>
    <row r="2801">
      <c r="B2801" s="51" t="n"/>
      <c r="C2801" s="52" t="n"/>
      <c r="D2801" s="52" t="n"/>
      <c r="E2801" s="52" t="n"/>
      <c r="F2801" s="52" t="n"/>
      <c r="G2801" s="52" t="n"/>
      <c r="H2801" s="52" t="n"/>
      <c r="I2801" s="53" t="n"/>
      <c r="J2801" s="54">
        <f>IF(D2801="","",IFERROR(INDEX(CatTipo,MATCH(D2801,CatNome,0)),"?"))</f>
        <v/>
      </c>
      <c r="K2801" s="54">
        <f>IF(D2801="","",IFERROR(INDEX(CatGrupo,MATCH(D2801,CatNome,0)),"?"))</f>
        <v/>
      </c>
      <c r="L2801" s="55">
        <f>IF(J2801="Entrada",N(I2801),IF(J2801="Saída",-N(I2801),0))</f>
        <v/>
      </c>
      <c r="M2801" s="54">
        <f>IF(B2801="",0,IF(H2801="Previsto",IF(Visao="Realizado + previsto",1,0),1))</f>
        <v/>
      </c>
      <c r="N2801" s="54">
        <f>IF(OR(B2801="",H2801&lt;&gt;"Previsto"),"",IF(B2801&lt;TODAY(),"Atrasado",IF(B2801&lt;=TODAY()+7,"Vence em 7 dias","A vencer")))</f>
        <v/>
      </c>
    </row>
    <row r="2802">
      <c r="B2802" s="51" t="n"/>
      <c r="C2802" s="52" t="n"/>
      <c r="D2802" s="52" t="n"/>
      <c r="E2802" s="52" t="n"/>
      <c r="F2802" s="52" t="n"/>
      <c r="G2802" s="52" t="n"/>
      <c r="H2802" s="52" t="n"/>
      <c r="I2802" s="53" t="n"/>
      <c r="J2802" s="54">
        <f>IF(D2802="","",IFERROR(INDEX(CatTipo,MATCH(D2802,CatNome,0)),"?"))</f>
        <v/>
      </c>
      <c r="K2802" s="54">
        <f>IF(D2802="","",IFERROR(INDEX(CatGrupo,MATCH(D2802,CatNome,0)),"?"))</f>
        <v/>
      </c>
      <c r="L2802" s="55">
        <f>IF(J2802="Entrada",N(I2802),IF(J2802="Saída",-N(I2802),0))</f>
        <v/>
      </c>
      <c r="M2802" s="54">
        <f>IF(B2802="",0,IF(H2802="Previsto",IF(Visao="Realizado + previsto",1,0),1))</f>
        <v/>
      </c>
      <c r="N2802" s="54">
        <f>IF(OR(B2802="",H2802&lt;&gt;"Previsto"),"",IF(B2802&lt;TODAY(),"Atrasado",IF(B2802&lt;=TODAY()+7,"Vence em 7 dias","A vencer")))</f>
        <v/>
      </c>
    </row>
    <row r="2803">
      <c r="B2803" s="51" t="n"/>
      <c r="C2803" s="52" t="n"/>
      <c r="D2803" s="52" t="n"/>
      <c r="E2803" s="52" t="n"/>
      <c r="F2803" s="52" t="n"/>
      <c r="G2803" s="52" t="n"/>
      <c r="H2803" s="52" t="n"/>
      <c r="I2803" s="53" t="n"/>
      <c r="J2803" s="54">
        <f>IF(D2803="","",IFERROR(INDEX(CatTipo,MATCH(D2803,CatNome,0)),"?"))</f>
        <v/>
      </c>
      <c r="K2803" s="54">
        <f>IF(D2803="","",IFERROR(INDEX(CatGrupo,MATCH(D2803,CatNome,0)),"?"))</f>
        <v/>
      </c>
      <c r="L2803" s="55">
        <f>IF(J2803="Entrada",N(I2803),IF(J2803="Saída",-N(I2803),0))</f>
        <v/>
      </c>
      <c r="M2803" s="54">
        <f>IF(B2803="",0,IF(H2803="Previsto",IF(Visao="Realizado + previsto",1,0),1))</f>
        <v/>
      </c>
      <c r="N2803" s="54">
        <f>IF(OR(B2803="",H2803&lt;&gt;"Previsto"),"",IF(B2803&lt;TODAY(),"Atrasado",IF(B2803&lt;=TODAY()+7,"Vence em 7 dias","A vencer")))</f>
        <v/>
      </c>
    </row>
    <row r="2804">
      <c r="B2804" s="51" t="n"/>
      <c r="C2804" s="52" t="n"/>
      <c r="D2804" s="52" t="n"/>
      <c r="E2804" s="52" t="n"/>
      <c r="F2804" s="52" t="n"/>
      <c r="G2804" s="52" t="n"/>
      <c r="H2804" s="52" t="n"/>
      <c r="I2804" s="53" t="n"/>
      <c r="J2804" s="54">
        <f>IF(D2804="","",IFERROR(INDEX(CatTipo,MATCH(D2804,CatNome,0)),"?"))</f>
        <v/>
      </c>
      <c r="K2804" s="54">
        <f>IF(D2804="","",IFERROR(INDEX(CatGrupo,MATCH(D2804,CatNome,0)),"?"))</f>
        <v/>
      </c>
      <c r="L2804" s="55">
        <f>IF(J2804="Entrada",N(I2804),IF(J2804="Saída",-N(I2804),0))</f>
        <v/>
      </c>
      <c r="M2804" s="54">
        <f>IF(B2804="",0,IF(H2804="Previsto",IF(Visao="Realizado + previsto",1,0),1))</f>
        <v/>
      </c>
      <c r="N2804" s="54">
        <f>IF(OR(B2804="",H2804&lt;&gt;"Previsto"),"",IF(B2804&lt;TODAY(),"Atrasado",IF(B2804&lt;=TODAY()+7,"Vence em 7 dias","A vencer")))</f>
        <v/>
      </c>
    </row>
    <row r="2805">
      <c r="B2805" s="51" t="n"/>
      <c r="C2805" s="52" t="n"/>
      <c r="D2805" s="52" t="n"/>
      <c r="E2805" s="52" t="n"/>
      <c r="F2805" s="52" t="n"/>
      <c r="G2805" s="52" t="n"/>
      <c r="H2805" s="52" t="n"/>
      <c r="I2805" s="53" t="n"/>
      <c r="J2805" s="54">
        <f>IF(D2805="","",IFERROR(INDEX(CatTipo,MATCH(D2805,CatNome,0)),"?"))</f>
        <v/>
      </c>
      <c r="K2805" s="54">
        <f>IF(D2805="","",IFERROR(INDEX(CatGrupo,MATCH(D2805,CatNome,0)),"?"))</f>
        <v/>
      </c>
      <c r="L2805" s="55">
        <f>IF(J2805="Entrada",N(I2805),IF(J2805="Saída",-N(I2805),0))</f>
        <v/>
      </c>
      <c r="M2805" s="54">
        <f>IF(B2805="",0,IF(H2805="Previsto",IF(Visao="Realizado + previsto",1,0),1))</f>
        <v/>
      </c>
      <c r="N2805" s="54">
        <f>IF(OR(B2805="",H2805&lt;&gt;"Previsto"),"",IF(B2805&lt;TODAY(),"Atrasado",IF(B2805&lt;=TODAY()+7,"Vence em 7 dias","A vencer")))</f>
        <v/>
      </c>
    </row>
    <row r="2806">
      <c r="B2806" s="51" t="n"/>
      <c r="C2806" s="52" t="n"/>
      <c r="D2806" s="52" t="n"/>
      <c r="E2806" s="52" t="n"/>
      <c r="F2806" s="52" t="n"/>
      <c r="G2806" s="52" t="n"/>
      <c r="H2806" s="52" t="n"/>
      <c r="I2806" s="53" t="n"/>
      <c r="J2806" s="54">
        <f>IF(D2806="","",IFERROR(INDEX(CatTipo,MATCH(D2806,CatNome,0)),"?"))</f>
        <v/>
      </c>
      <c r="K2806" s="54">
        <f>IF(D2806="","",IFERROR(INDEX(CatGrupo,MATCH(D2806,CatNome,0)),"?"))</f>
        <v/>
      </c>
      <c r="L2806" s="55">
        <f>IF(J2806="Entrada",N(I2806),IF(J2806="Saída",-N(I2806),0))</f>
        <v/>
      </c>
      <c r="M2806" s="54">
        <f>IF(B2806="",0,IF(H2806="Previsto",IF(Visao="Realizado + previsto",1,0),1))</f>
        <v/>
      </c>
      <c r="N2806" s="54">
        <f>IF(OR(B2806="",H2806&lt;&gt;"Previsto"),"",IF(B2806&lt;TODAY(),"Atrasado",IF(B2806&lt;=TODAY()+7,"Vence em 7 dias","A vencer")))</f>
        <v/>
      </c>
    </row>
    <row r="2807">
      <c r="B2807" s="51" t="n"/>
      <c r="C2807" s="52" t="n"/>
      <c r="D2807" s="52" t="n"/>
      <c r="E2807" s="52" t="n"/>
      <c r="F2807" s="52" t="n"/>
      <c r="G2807" s="52" t="n"/>
      <c r="H2807" s="52" t="n"/>
      <c r="I2807" s="53" t="n"/>
      <c r="J2807" s="54">
        <f>IF(D2807="","",IFERROR(INDEX(CatTipo,MATCH(D2807,CatNome,0)),"?"))</f>
        <v/>
      </c>
      <c r="K2807" s="54">
        <f>IF(D2807="","",IFERROR(INDEX(CatGrupo,MATCH(D2807,CatNome,0)),"?"))</f>
        <v/>
      </c>
      <c r="L2807" s="55">
        <f>IF(J2807="Entrada",N(I2807),IF(J2807="Saída",-N(I2807),0))</f>
        <v/>
      </c>
      <c r="M2807" s="54">
        <f>IF(B2807="",0,IF(H2807="Previsto",IF(Visao="Realizado + previsto",1,0),1))</f>
        <v/>
      </c>
      <c r="N2807" s="54">
        <f>IF(OR(B2807="",H2807&lt;&gt;"Previsto"),"",IF(B2807&lt;TODAY(),"Atrasado",IF(B2807&lt;=TODAY()+7,"Vence em 7 dias","A vencer")))</f>
        <v/>
      </c>
    </row>
    <row r="2808">
      <c r="B2808" s="51" t="n"/>
      <c r="C2808" s="52" t="n"/>
      <c r="D2808" s="52" t="n"/>
      <c r="E2808" s="52" t="n"/>
      <c r="F2808" s="52" t="n"/>
      <c r="G2808" s="52" t="n"/>
      <c r="H2808" s="52" t="n"/>
      <c r="I2808" s="53" t="n"/>
      <c r="J2808" s="54">
        <f>IF(D2808="","",IFERROR(INDEX(CatTipo,MATCH(D2808,CatNome,0)),"?"))</f>
        <v/>
      </c>
      <c r="K2808" s="54">
        <f>IF(D2808="","",IFERROR(INDEX(CatGrupo,MATCH(D2808,CatNome,0)),"?"))</f>
        <v/>
      </c>
      <c r="L2808" s="55">
        <f>IF(J2808="Entrada",N(I2808),IF(J2808="Saída",-N(I2808),0))</f>
        <v/>
      </c>
      <c r="M2808" s="54">
        <f>IF(B2808="",0,IF(H2808="Previsto",IF(Visao="Realizado + previsto",1,0),1))</f>
        <v/>
      </c>
      <c r="N2808" s="54">
        <f>IF(OR(B2808="",H2808&lt;&gt;"Previsto"),"",IF(B2808&lt;TODAY(),"Atrasado",IF(B2808&lt;=TODAY()+7,"Vence em 7 dias","A vencer")))</f>
        <v/>
      </c>
    </row>
    <row r="2809">
      <c r="B2809" s="51" t="n"/>
      <c r="C2809" s="52" t="n"/>
      <c r="D2809" s="52" t="n"/>
      <c r="E2809" s="52" t="n"/>
      <c r="F2809" s="52" t="n"/>
      <c r="G2809" s="52" t="n"/>
      <c r="H2809" s="52" t="n"/>
      <c r="I2809" s="53" t="n"/>
      <c r="J2809" s="54">
        <f>IF(D2809="","",IFERROR(INDEX(CatTipo,MATCH(D2809,CatNome,0)),"?"))</f>
        <v/>
      </c>
      <c r="K2809" s="54">
        <f>IF(D2809="","",IFERROR(INDEX(CatGrupo,MATCH(D2809,CatNome,0)),"?"))</f>
        <v/>
      </c>
      <c r="L2809" s="55">
        <f>IF(J2809="Entrada",N(I2809),IF(J2809="Saída",-N(I2809),0))</f>
        <v/>
      </c>
      <c r="M2809" s="54">
        <f>IF(B2809="",0,IF(H2809="Previsto",IF(Visao="Realizado + previsto",1,0),1))</f>
        <v/>
      </c>
      <c r="N2809" s="54">
        <f>IF(OR(B2809="",H2809&lt;&gt;"Previsto"),"",IF(B2809&lt;TODAY(),"Atrasado",IF(B2809&lt;=TODAY()+7,"Vence em 7 dias","A vencer")))</f>
        <v/>
      </c>
    </row>
    <row r="2810">
      <c r="B2810" s="51" t="n"/>
      <c r="C2810" s="52" t="n"/>
      <c r="D2810" s="52" t="n"/>
      <c r="E2810" s="52" t="n"/>
      <c r="F2810" s="52" t="n"/>
      <c r="G2810" s="52" t="n"/>
      <c r="H2810" s="52" t="n"/>
      <c r="I2810" s="53" t="n"/>
      <c r="J2810" s="54">
        <f>IF(D2810="","",IFERROR(INDEX(CatTipo,MATCH(D2810,CatNome,0)),"?"))</f>
        <v/>
      </c>
      <c r="K2810" s="54">
        <f>IF(D2810="","",IFERROR(INDEX(CatGrupo,MATCH(D2810,CatNome,0)),"?"))</f>
        <v/>
      </c>
      <c r="L2810" s="55">
        <f>IF(J2810="Entrada",N(I2810),IF(J2810="Saída",-N(I2810),0))</f>
        <v/>
      </c>
      <c r="M2810" s="54">
        <f>IF(B2810="",0,IF(H2810="Previsto",IF(Visao="Realizado + previsto",1,0),1))</f>
        <v/>
      </c>
      <c r="N2810" s="54">
        <f>IF(OR(B2810="",H2810&lt;&gt;"Previsto"),"",IF(B2810&lt;TODAY(),"Atrasado",IF(B2810&lt;=TODAY()+7,"Vence em 7 dias","A vencer")))</f>
        <v/>
      </c>
    </row>
    <row r="2811">
      <c r="B2811" s="51" t="n"/>
      <c r="C2811" s="52" t="n"/>
      <c r="D2811" s="52" t="n"/>
      <c r="E2811" s="52" t="n"/>
      <c r="F2811" s="52" t="n"/>
      <c r="G2811" s="52" t="n"/>
      <c r="H2811" s="52" t="n"/>
      <c r="I2811" s="53" t="n"/>
      <c r="J2811" s="54">
        <f>IF(D2811="","",IFERROR(INDEX(CatTipo,MATCH(D2811,CatNome,0)),"?"))</f>
        <v/>
      </c>
      <c r="K2811" s="54">
        <f>IF(D2811="","",IFERROR(INDEX(CatGrupo,MATCH(D2811,CatNome,0)),"?"))</f>
        <v/>
      </c>
      <c r="L2811" s="55">
        <f>IF(J2811="Entrada",N(I2811),IF(J2811="Saída",-N(I2811),0))</f>
        <v/>
      </c>
      <c r="M2811" s="54">
        <f>IF(B2811="",0,IF(H2811="Previsto",IF(Visao="Realizado + previsto",1,0),1))</f>
        <v/>
      </c>
      <c r="N2811" s="54">
        <f>IF(OR(B2811="",H2811&lt;&gt;"Previsto"),"",IF(B2811&lt;TODAY(),"Atrasado",IF(B2811&lt;=TODAY()+7,"Vence em 7 dias","A vencer")))</f>
        <v/>
      </c>
    </row>
    <row r="2812">
      <c r="B2812" s="51" t="n"/>
      <c r="C2812" s="52" t="n"/>
      <c r="D2812" s="52" t="n"/>
      <c r="E2812" s="52" t="n"/>
      <c r="F2812" s="52" t="n"/>
      <c r="G2812" s="52" t="n"/>
      <c r="H2812" s="52" t="n"/>
      <c r="I2812" s="53" t="n"/>
      <c r="J2812" s="54">
        <f>IF(D2812="","",IFERROR(INDEX(CatTipo,MATCH(D2812,CatNome,0)),"?"))</f>
        <v/>
      </c>
      <c r="K2812" s="54">
        <f>IF(D2812="","",IFERROR(INDEX(CatGrupo,MATCH(D2812,CatNome,0)),"?"))</f>
        <v/>
      </c>
      <c r="L2812" s="55">
        <f>IF(J2812="Entrada",N(I2812),IF(J2812="Saída",-N(I2812),0))</f>
        <v/>
      </c>
      <c r="M2812" s="54">
        <f>IF(B2812="",0,IF(H2812="Previsto",IF(Visao="Realizado + previsto",1,0),1))</f>
        <v/>
      </c>
      <c r="N2812" s="54">
        <f>IF(OR(B2812="",H2812&lt;&gt;"Previsto"),"",IF(B2812&lt;TODAY(),"Atrasado",IF(B2812&lt;=TODAY()+7,"Vence em 7 dias","A vencer")))</f>
        <v/>
      </c>
    </row>
    <row r="2813">
      <c r="B2813" s="51" t="n"/>
      <c r="C2813" s="52" t="n"/>
      <c r="D2813" s="52" t="n"/>
      <c r="E2813" s="52" t="n"/>
      <c r="F2813" s="52" t="n"/>
      <c r="G2813" s="52" t="n"/>
      <c r="H2813" s="52" t="n"/>
      <c r="I2813" s="53" t="n"/>
      <c r="J2813" s="54">
        <f>IF(D2813="","",IFERROR(INDEX(CatTipo,MATCH(D2813,CatNome,0)),"?"))</f>
        <v/>
      </c>
      <c r="K2813" s="54">
        <f>IF(D2813="","",IFERROR(INDEX(CatGrupo,MATCH(D2813,CatNome,0)),"?"))</f>
        <v/>
      </c>
      <c r="L2813" s="55">
        <f>IF(J2813="Entrada",N(I2813),IF(J2813="Saída",-N(I2813),0))</f>
        <v/>
      </c>
      <c r="M2813" s="54">
        <f>IF(B2813="",0,IF(H2813="Previsto",IF(Visao="Realizado + previsto",1,0),1))</f>
        <v/>
      </c>
      <c r="N2813" s="54">
        <f>IF(OR(B2813="",H2813&lt;&gt;"Previsto"),"",IF(B2813&lt;TODAY(),"Atrasado",IF(B2813&lt;=TODAY()+7,"Vence em 7 dias","A vencer")))</f>
        <v/>
      </c>
    </row>
    <row r="2814">
      <c r="B2814" s="51" t="n"/>
      <c r="C2814" s="52" t="n"/>
      <c r="D2814" s="52" t="n"/>
      <c r="E2814" s="52" t="n"/>
      <c r="F2814" s="52" t="n"/>
      <c r="G2814" s="52" t="n"/>
      <c r="H2814" s="52" t="n"/>
      <c r="I2814" s="53" t="n"/>
      <c r="J2814" s="54">
        <f>IF(D2814="","",IFERROR(INDEX(CatTipo,MATCH(D2814,CatNome,0)),"?"))</f>
        <v/>
      </c>
      <c r="K2814" s="54">
        <f>IF(D2814="","",IFERROR(INDEX(CatGrupo,MATCH(D2814,CatNome,0)),"?"))</f>
        <v/>
      </c>
      <c r="L2814" s="55">
        <f>IF(J2814="Entrada",N(I2814),IF(J2814="Saída",-N(I2814),0))</f>
        <v/>
      </c>
      <c r="M2814" s="54">
        <f>IF(B2814="",0,IF(H2814="Previsto",IF(Visao="Realizado + previsto",1,0),1))</f>
        <v/>
      </c>
      <c r="N2814" s="54">
        <f>IF(OR(B2814="",H2814&lt;&gt;"Previsto"),"",IF(B2814&lt;TODAY(),"Atrasado",IF(B2814&lt;=TODAY()+7,"Vence em 7 dias","A vencer")))</f>
        <v/>
      </c>
    </row>
    <row r="2815">
      <c r="B2815" s="51" t="n"/>
      <c r="C2815" s="52" t="n"/>
      <c r="D2815" s="52" t="n"/>
      <c r="E2815" s="52" t="n"/>
      <c r="F2815" s="52" t="n"/>
      <c r="G2815" s="52" t="n"/>
      <c r="H2815" s="52" t="n"/>
      <c r="I2815" s="53" t="n"/>
      <c r="J2815" s="54">
        <f>IF(D2815="","",IFERROR(INDEX(CatTipo,MATCH(D2815,CatNome,0)),"?"))</f>
        <v/>
      </c>
      <c r="K2815" s="54">
        <f>IF(D2815="","",IFERROR(INDEX(CatGrupo,MATCH(D2815,CatNome,0)),"?"))</f>
        <v/>
      </c>
      <c r="L2815" s="55">
        <f>IF(J2815="Entrada",N(I2815),IF(J2815="Saída",-N(I2815),0))</f>
        <v/>
      </c>
      <c r="M2815" s="54">
        <f>IF(B2815="",0,IF(H2815="Previsto",IF(Visao="Realizado + previsto",1,0),1))</f>
        <v/>
      </c>
      <c r="N2815" s="54">
        <f>IF(OR(B2815="",H2815&lt;&gt;"Previsto"),"",IF(B2815&lt;TODAY(),"Atrasado",IF(B2815&lt;=TODAY()+7,"Vence em 7 dias","A vencer")))</f>
        <v/>
      </c>
    </row>
    <row r="2816">
      <c r="B2816" s="51" t="n"/>
      <c r="C2816" s="52" t="n"/>
      <c r="D2816" s="52" t="n"/>
      <c r="E2816" s="52" t="n"/>
      <c r="F2816" s="52" t="n"/>
      <c r="G2816" s="52" t="n"/>
      <c r="H2816" s="52" t="n"/>
      <c r="I2816" s="53" t="n"/>
      <c r="J2816" s="54">
        <f>IF(D2816="","",IFERROR(INDEX(CatTipo,MATCH(D2816,CatNome,0)),"?"))</f>
        <v/>
      </c>
      <c r="K2816" s="54">
        <f>IF(D2816="","",IFERROR(INDEX(CatGrupo,MATCH(D2816,CatNome,0)),"?"))</f>
        <v/>
      </c>
      <c r="L2816" s="55">
        <f>IF(J2816="Entrada",N(I2816),IF(J2816="Saída",-N(I2816),0))</f>
        <v/>
      </c>
      <c r="M2816" s="54">
        <f>IF(B2816="",0,IF(H2816="Previsto",IF(Visao="Realizado + previsto",1,0),1))</f>
        <v/>
      </c>
      <c r="N2816" s="54">
        <f>IF(OR(B2816="",H2816&lt;&gt;"Previsto"),"",IF(B2816&lt;TODAY(),"Atrasado",IF(B2816&lt;=TODAY()+7,"Vence em 7 dias","A vencer")))</f>
        <v/>
      </c>
    </row>
    <row r="2817">
      <c r="B2817" s="51" t="n"/>
      <c r="C2817" s="52" t="n"/>
      <c r="D2817" s="52" t="n"/>
      <c r="E2817" s="52" t="n"/>
      <c r="F2817" s="52" t="n"/>
      <c r="G2817" s="52" t="n"/>
      <c r="H2817" s="52" t="n"/>
      <c r="I2817" s="53" t="n"/>
      <c r="J2817" s="54">
        <f>IF(D2817="","",IFERROR(INDEX(CatTipo,MATCH(D2817,CatNome,0)),"?"))</f>
        <v/>
      </c>
      <c r="K2817" s="54">
        <f>IF(D2817="","",IFERROR(INDEX(CatGrupo,MATCH(D2817,CatNome,0)),"?"))</f>
        <v/>
      </c>
      <c r="L2817" s="55">
        <f>IF(J2817="Entrada",N(I2817),IF(J2817="Saída",-N(I2817),0))</f>
        <v/>
      </c>
      <c r="M2817" s="54">
        <f>IF(B2817="",0,IF(H2817="Previsto",IF(Visao="Realizado + previsto",1,0),1))</f>
        <v/>
      </c>
      <c r="N2817" s="54">
        <f>IF(OR(B2817="",H2817&lt;&gt;"Previsto"),"",IF(B2817&lt;TODAY(),"Atrasado",IF(B2817&lt;=TODAY()+7,"Vence em 7 dias","A vencer")))</f>
        <v/>
      </c>
    </row>
    <row r="2818">
      <c r="B2818" s="51" t="n"/>
      <c r="C2818" s="52" t="n"/>
      <c r="D2818" s="52" t="n"/>
      <c r="E2818" s="52" t="n"/>
      <c r="F2818" s="52" t="n"/>
      <c r="G2818" s="52" t="n"/>
      <c r="H2818" s="52" t="n"/>
      <c r="I2818" s="53" t="n"/>
      <c r="J2818" s="54">
        <f>IF(D2818="","",IFERROR(INDEX(CatTipo,MATCH(D2818,CatNome,0)),"?"))</f>
        <v/>
      </c>
      <c r="K2818" s="54">
        <f>IF(D2818="","",IFERROR(INDEX(CatGrupo,MATCH(D2818,CatNome,0)),"?"))</f>
        <v/>
      </c>
      <c r="L2818" s="55">
        <f>IF(J2818="Entrada",N(I2818),IF(J2818="Saída",-N(I2818),0))</f>
        <v/>
      </c>
      <c r="M2818" s="54">
        <f>IF(B2818="",0,IF(H2818="Previsto",IF(Visao="Realizado + previsto",1,0),1))</f>
        <v/>
      </c>
      <c r="N2818" s="54">
        <f>IF(OR(B2818="",H2818&lt;&gt;"Previsto"),"",IF(B2818&lt;TODAY(),"Atrasado",IF(B2818&lt;=TODAY()+7,"Vence em 7 dias","A vencer")))</f>
        <v/>
      </c>
    </row>
    <row r="2819">
      <c r="B2819" s="51" t="n"/>
      <c r="C2819" s="52" t="n"/>
      <c r="D2819" s="52" t="n"/>
      <c r="E2819" s="52" t="n"/>
      <c r="F2819" s="52" t="n"/>
      <c r="G2819" s="52" t="n"/>
      <c r="H2819" s="52" t="n"/>
      <c r="I2819" s="53" t="n"/>
      <c r="J2819" s="54">
        <f>IF(D2819="","",IFERROR(INDEX(CatTipo,MATCH(D2819,CatNome,0)),"?"))</f>
        <v/>
      </c>
      <c r="K2819" s="54">
        <f>IF(D2819="","",IFERROR(INDEX(CatGrupo,MATCH(D2819,CatNome,0)),"?"))</f>
        <v/>
      </c>
      <c r="L2819" s="55">
        <f>IF(J2819="Entrada",N(I2819),IF(J2819="Saída",-N(I2819),0))</f>
        <v/>
      </c>
      <c r="M2819" s="54">
        <f>IF(B2819="",0,IF(H2819="Previsto",IF(Visao="Realizado + previsto",1,0),1))</f>
        <v/>
      </c>
      <c r="N2819" s="54">
        <f>IF(OR(B2819="",H2819&lt;&gt;"Previsto"),"",IF(B2819&lt;TODAY(),"Atrasado",IF(B2819&lt;=TODAY()+7,"Vence em 7 dias","A vencer")))</f>
        <v/>
      </c>
    </row>
    <row r="2820">
      <c r="B2820" s="51" t="n"/>
      <c r="C2820" s="52" t="n"/>
      <c r="D2820" s="52" t="n"/>
      <c r="E2820" s="52" t="n"/>
      <c r="F2820" s="52" t="n"/>
      <c r="G2820" s="52" t="n"/>
      <c r="H2820" s="52" t="n"/>
      <c r="I2820" s="53" t="n"/>
      <c r="J2820" s="54">
        <f>IF(D2820="","",IFERROR(INDEX(CatTipo,MATCH(D2820,CatNome,0)),"?"))</f>
        <v/>
      </c>
      <c r="K2820" s="54">
        <f>IF(D2820="","",IFERROR(INDEX(CatGrupo,MATCH(D2820,CatNome,0)),"?"))</f>
        <v/>
      </c>
      <c r="L2820" s="55">
        <f>IF(J2820="Entrada",N(I2820),IF(J2820="Saída",-N(I2820),0))</f>
        <v/>
      </c>
      <c r="M2820" s="54">
        <f>IF(B2820="",0,IF(H2820="Previsto",IF(Visao="Realizado + previsto",1,0),1))</f>
        <v/>
      </c>
      <c r="N2820" s="54">
        <f>IF(OR(B2820="",H2820&lt;&gt;"Previsto"),"",IF(B2820&lt;TODAY(),"Atrasado",IF(B2820&lt;=TODAY()+7,"Vence em 7 dias","A vencer")))</f>
        <v/>
      </c>
    </row>
    <row r="2821">
      <c r="B2821" s="51" t="n"/>
      <c r="C2821" s="52" t="n"/>
      <c r="D2821" s="52" t="n"/>
      <c r="E2821" s="52" t="n"/>
      <c r="F2821" s="52" t="n"/>
      <c r="G2821" s="52" t="n"/>
      <c r="H2821" s="52" t="n"/>
      <c r="I2821" s="53" t="n"/>
      <c r="J2821" s="54">
        <f>IF(D2821="","",IFERROR(INDEX(CatTipo,MATCH(D2821,CatNome,0)),"?"))</f>
        <v/>
      </c>
      <c r="K2821" s="54">
        <f>IF(D2821="","",IFERROR(INDEX(CatGrupo,MATCH(D2821,CatNome,0)),"?"))</f>
        <v/>
      </c>
      <c r="L2821" s="55">
        <f>IF(J2821="Entrada",N(I2821),IF(J2821="Saída",-N(I2821),0))</f>
        <v/>
      </c>
      <c r="M2821" s="54">
        <f>IF(B2821="",0,IF(H2821="Previsto",IF(Visao="Realizado + previsto",1,0),1))</f>
        <v/>
      </c>
      <c r="N2821" s="54">
        <f>IF(OR(B2821="",H2821&lt;&gt;"Previsto"),"",IF(B2821&lt;TODAY(),"Atrasado",IF(B2821&lt;=TODAY()+7,"Vence em 7 dias","A vencer")))</f>
        <v/>
      </c>
    </row>
    <row r="2822">
      <c r="B2822" s="51" t="n"/>
      <c r="C2822" s="52" t="n"/>
      <c r="D2822" s="52" t="n"/>
      <c r="E2822" s="52" t="n"/>
      <c r="F2822" s="52" t="n"/>
      <c r="G2822" s="52" t="n"/>
      <c r="H2822" s="52" t="n"/>
      <c r="I2822" s="53" t="n"/>
      <c r="J2822" s="54">
        <f>IF(D2822="","",IFERROR(INDEX(CatTipo,MATCH(D2822,CatNome,0)),"?"))</f>
        <v/>
      </c>
      <c r="K2822" s="54">
        <f>IF(D2822="","",IFERROR(INDEX(CatGrupo,MATCH(D2822,CatNome,0)),"?"))</f>
        <v/>
      </c>
      <c r="L2822" s="55">
        <f>IF(J2822="Entrada",N(I2822),IF(J2822="Saída",-N(I2822),0))</f>
        <v/>
      </c>
      <c r="M2822" s="54">
        <f>IF(B2822="",0,IF(H2822="Previsto",IF(Visao="Realizado + previsto",1,0),1))</f>
        <v/>
      </c>
      <c r="N2822" s="54">
        <f>IF(OR(B2822="",H2822&lt;&gt;"Previsto"),"",IF(B2822&lt;TODAY(),"Atrasado",IF(B2822&lt;=TODAY()+7,"Vence em 7 dias","A vencer")))</f>
        <v/>
      </c>
    </row>
    <row r="2823">
      <c r="B2823" s="51" t="n"/>
      <c r="C2823" s="52" t="n"/>
      <c r="D2823" s="52" t="n"/>
      <c r="E2823" s="52" t="n"/>
      <c r="F2823" s="52" t="n"/>
      <c r="G2823" s="52" t="n"/>
      <c r="H2823" s="52" t="n"/>
      <c r="I2823" s="53" t="n"/>
      <c r="J2823" s="54">
        <f>IF(D2823="","",IFERROR(INDEX(CatTipo,MATCH(D2823,CatNome,0)),"?"))</f>
        <v/>
      </c>
      <c r="K2823" s="54">
        <f>IF(D2823="","",IFERROR(INDEX(CatGrupo,MATCH(D2823,CatNome,0)),"?"))</f>
        <v/>
      </c>
      <c r="L2823" s="55">
        <f>IF(J2823="Entrada",N(I2823),IF(J2823="Saída",-N(I2823),0))</f>
        <v/>
      </c>
      <c r="M2823" s="54">
        <f>IF(B2823="",0,IF(H2823="Previsto",IF(Visao="Realizado + previsto",1,0),1))</f>
        <v/>
      </c>
      <c r="N2823" s="54">
        <f>IF(OR(B2823="",H2823&lt;&gt;"Previsto"),"",IF(B2823&lt;TODAY(),"Atrasado",IF(B2823&lt;=TODAY()+7,"Vence em 7 dias","A vencer")))</f>
        <v/>
      </c>
    </row>
    <row r="2824">
      <c r="B2824" s="51" t="n"/>
      <c r="C2824" s="52" t="n"/>
      <c r="D2824" s="52" t="n"/>
      <c r="E2824" s="52" t="n"/>
      <c r="F2824" s="52" t="n"/>
      <c r="G2824" s="52" t="n"/>
      <c r="H2824" s="52" t="n"/>
      <c r="I2824" s="53" t="n"/>
      <c r="J2824" s="54">
        <f>IF(D2824="","",IFERROR(INDEX(CatTipo,MATCH(D2824,CatNome,0)),"?"))</f>
        <v/>
      </c>
      <c r="K2824" s="54">
        <f>IF(D2824="","",IFERROR(INDEX(CatGrupo,MATCH(D2824,CatNome,0)),"?"))</f>
        <v/>
      </c>
      <c r="L2824" s="55">
        <f>IF(J2824="Entrada",N(I2824),IF(J2824="Saída",-N(I2824),0))</f>
        <v/>
      </c>
      <c r="M2824" s="54">
        <f>IF(B2824="",0,IF(H2824="Previsto",IF(Visao="Realizado + previsto",1,0),1))</f>
        <v/>
      </c>
      <c r="N2824" s="54">
        <f>IF(OR(B2824="",H2824&lt;&gt;"Previsto"),"",IF(B2824&lt;TODAY(),"Atrasado",IF(B2824&lt;=TODAY()+7,"Vence em 7 dias","A vencer")))</f>
        <v/>
      </c>
    </row>
    <row r="2825">
      <c r="B2825" s="51" t="n"/>
      <c r="C2825" s="52" t="n"/>
      <c r="D2825" s="52" t="n"/>
      <c r="E2825" s="52" t="n"/>
      <c r="F2825" s="52" t="n"/>
      <c r="G2825" s="52" t="n"/>
      <c r="H2825" s="52" t="n"/>
      <c r="I2825" s="53" t="n"/>
      <c r="J2825" s="54">
        <f>IF(D2825="","",IFERROR(INDEX(CatTipo,MATCH(D2825,CatNome,0)),"?"))</f>
        <v/>
      </c>
      <c r="K2825" s="54">
        <f>IF(D2825="","",IFERROR(INDEX(CatGrupo,MATCH(D2825,CatNome,0)),"?"))</f>
        <v/>
      </c>
      <c r="L2825" s="55">
        <f>IF(J2825="Entrada",N(I2825),IF(J2825="Saída",-N(I2825),0))</f>
        <v/>
      </c>
      <c r="M2825" s="54">
        <f>IF(B2825="",0,IF(H2825="Previsto",IF(Visao="Realizado + previsto",1,0),1))</f>
        <v/>
      </c>
      <c r="N2825" s="54">
        <f>IF(OR(B2825="",H2825&lt;&gt;"Previsto"),"",IF(B2825&lt;TODAY(),"Atrasado",IF(B2825&lt;=TODAY()+7,"Vence em 7 dias","A vencer")))</f>
        <v/>
      </c>
    </row>
    <row r="2826">
      <c r="B2826" s="51" t="n"/>
      <c r="C2826" s="52" t="n"/>
      <c r="D2826" s="52" t="n"/>
      <c r="E2826" s="52" t="n"/>
      <c r="F2826" s="52" t="n"/>
      <c r="G2826" s="52" t="n"/>
      <c r="H2826" s="52" t="n"/>
      <c r="I2826" s="53" t="n"/>
      <c r="J2826" s="54">
        <f>IF(D2826="","",IFERROR(INDEX(CatTipo,MATCH(D2826,CatNome,0)),"?"))</f>
        <v/>
      </c>
      <c r="K2826" s="54">
        <f>IF(D2826="","",IFERROR(INDEX(CatGrupo,MATCH(D2826,CatNome,0)),"?"))</f>
        <v/>
      </c>
      <c r="L2826" s="55">
        <f>IF(J2826="Entrada",N(I2826),IF(J2826="Saída",-N(I2826),0))</f>
        <v/>
      </c>
      <c r="M2826" s="54">
        <f>IF(B2826="",0,IF(H2826="Previsto",IF(Visao="Realizado + previsto",1,0),1))</f>
        <v/>
      </c>
      <c r="N2826" s="54">
        <f>IF(OR(B2826="",H2826&lt;&gt;"Previsto"),"",IF(B2826&lt;TODAY(),"Atrasado",IF(B2826&lt;=TODAY()+7,"Vence em 7 dias","A vencer")))</f>
        <v/>
      </c>
    </row>
    <row r="2827">
      <c r="B2827" s="51" t="n"/>
      <c r="C2827" s="52" t="n"/>
      <c r="D2827" s="52" t="n"/>
      <c r="E2827" s="52" t="n"/>
      <c r="F2827" s="52" t="n"/>
      <c r="G2827" s="52" t="n"/>
      <c r="H2827" s="52" t="n"/>
      <c r="I2827" s="53" t="n"/>
      <c r="J2827" s="54">
        <f>IF(D2827="","",IFERROR(INDEX(CatTipo,MATCH(D2827,CatNome,0)),"?"))</f>
        <v/>
      </c>
      <c r="K2827" s="54">
        <f>IF(D2827="","",IFERROR(INDEX(CatGrupo,MATCH(D2827,CatNome,0)),"?"))</f>
        <v/>
      </c>
      <c r="L2827" s="55">
        <f>IF(J2827="Entrada",N(I2827),IF(J2827="Saída",-N(I2827),0))</f>
        <v/>
      </c>
      <c r="M2827" s="54">
        <f>IF(B2827="",0,IF(H2827="Previsto",IF(Visao="Realizado + previsto",1,0),1))</f>
        <v/>
      </c>
      <c r="N2827" s="54">
        <f>IF(OR(B2827="",H2827&lt;&gt;"Previsto"),"",IF(B2827&lt;TODAY(),"Atrasado",IF(B2827&lt;=TODAY()+7,"Vence em 7 dias","A vencer")))</f>
        <v/>
      </c>
    </row>
    <row r="2828">
      <c r="B2828" s="51" t="n"/>
      <c r="C2828" s="52" t="n"/>
      <c r="D2828" s="52" t="n"/>
      <c r="E2828" s="52" t="n"/>
      <c r="F2828" s="52" t="n"/>
      <c r="G2828" s="52" t="n"/>
      <c r="H2828" s="52" t="n"/>
      <c r="I2828" s="53" t="n"/>
      <c r="J2828" s="54">
        <f>IF(D2828="","",IFERROR(INDEX(CatTipo,MATCH(D2828,CatNome,0)),"?"))</f>
        <v/>
      </c>
      <c r="K2828" s="54">
        <f>IF(D2828="","",IFERROR(INDEX(CatGrupo,MATCH(D2828,CatNome,0)),"?"))</f>
        <v/>
      </c>
      <c r="L2828" s="55">
        <f>IF(J2828="Entrada",N(I2828),IF(J2828="Saída",-N(I2828),0))</f>
        <v/>
      </c>
      <c r="M2828" s="54">
        <f>IF(B2828="",0,IF(H2828="Previsto",IF(Visao="Realizado + previsto",1,0),1))</f>
        <v/>
      </c>
      <c r="N2828" s="54">
        <f>IF(OR(B2828="",H2828&lt;&gt;"Previsto"),"",IF(B2828&lt;TODAY(),"Atrasado",IF(B2828&lt;=TODAY()+7,"Vence em 7 dias","A vencer")))</f>
        <v/>
      </c>
    </row>
    <row r="2829">
      <c r="B2829" s="51" t="n"/>
      <c r="C2829" s="52" t="n"/>
      <c r="D2829" s="52" t="n"/>
      <c r="E2829" s="52" t="n"/>
      <c r="F2829" s="52" t="n"/>
      <c r="G2829" s="52" t="n"/>
      <c r="H2829" s="52" t="n"/>
      <c r="I2829" s="53" t="n"/>
      <c r="J2829" s="54">
        <f>IF(D2829="","",IFERROR(INDEX(CatTipo,MATCH(D2829,CatNome,0)),"?"))</f>
        <v/>
      </c>
      <c r="K2829" s="54">
        <f>IF(D2829="","",IFERROR(INDEX(CatGrupo,MATCH(D2829,CatNome,0)),"?"))</f>
        <v/>
      </c>
      <c r="L2829" s="55">
        <f>IF(J2829="Entrada",N(I2829),IF(J2829="Saída",-N(I2829),0))</f>
        <v/>
      </c>
      <c r="M2829" s="54">
        <f>IF(B2829="",0,IF(H2829="Previsto",IF(Visao="Realizado + previsto",1,0),1))</f>
        <v/>
      </c>
      <c r="N2829" s="54">
        <f>IF(OR(B2829="",H2829&lt;&gt;"Previsto"),"",IF(B2829&lt;TODAY(),"Atrasado",IF(B2829&lt;=TODAY()+7,"Vence em 7 dias","A vencer")))</f>
        <v/>
      </c>
    </row>
    <row r="2830">
      <c r="B2830" s="51" t="n"/>
      <c r="C2830" s="52" t="n"/>
      <c r="D2830" s="52" t="n"/>
      <c r="E2830" s="52" t="n"/>
      <c r="F2830" s="52" t="n"/>
      <c r="G2830" s="52" t="n"/>
      <c r="H2830" s="52" t="n"/>
      <c r="I2830" s="53" t="n"/>
      <c r="J2830" s="54">
        <f>IF(D2830="","",IFERROR(INDEX(CatTipo,MATCH(D2830,CatNome,0)),"?"))</f>
        <v/>
      </c>
      <c r="K2830" s="54">
        <f>IF(D2830="","",IFERROR(INDEX(CatGrupo,MATCH(D2830,CatNome,0)),"?"))</f>
        <v/>
      </c>
      <c r="L2830" s="55">
        <f>IF(J2830="Entrada",N(I2830),IF(J2830="Saída",-N(I2830),0))</f>
        <v/>
      </c>
      <c r="M2830" s="54">
        <f>IF(B2830="",0,IF(H2830="Previsto",IF(Visao="Realizado + previsto",1,0),1))</f>
        <v/>
      </c>
      <c r="N2830" s="54">
        <f>IF(OR(B2830="",H2830&lt;&gt;"Previsto"),"",IF(B2830&lt;TODAY(),"Atrasado",IF(B2830&lt;=TODAY()+7,"Vence em 7 dias","A vencer")))</f>
        <v/>
      </c>
    </row>
    <row r="2831">
      <c r="B2831" s="51" t="n"/>
      <c r="C2831" s="52" t="n"/>
      <c r="D2831" s="52" t="n"/>
      <c r="E2831" s="52" t="n"/>
      <c r="F2831" s="52" t="n"/>
      <c r="G2831" s="52" t="n"/>
      <c r="H2831" s="52" t="n"/>
      <c r="I2831" s="53" t="n"/>
      <c r="J2831" s="54">
        <f>IF(D2831="","",IFERROR(INDEX(CatTipo,MATCH(D2831,CatNome,0)),"?"))</f>
        <v/>
      </c>
      <c r="K2831" s="54">
        <f>IF(D2831="","",IFERROR(INDEX(CatGrupo,MATCH(D2831,CatNome,0)),"?"))</f>
        <v/>
      </c>
      <c r="L2831" s="55">
        <f>IF(J2831="Entrada",N(I2831),IF(J2831="Saída",-N(I2831),0))</f>
        <v/>
      </c>
      <c r="M2831" s="54">
        <f>IF(B2831="",0,IF(H2831="Previsto",IF(Visao="Realizado + previsto",1,0),1))</f>
        <v/>
      </c>
      <c r="N2831" s="54">
        <f>IF(OR(B2831="",H2831&lt;&gt;"Previsto"),"",IF(B2831&lt;TODAY(),"Atrasado",IF(B2831&lt;=TODAY()+7,"Vence em 7 dias","A vencer")))</f>
        <v/>
      </c>
    </row>
    <row r="2832">
      <c r="B2832" s="51" t="n"/>
      <c r="C2832" s="52" t="n"/>
      <c r="D2832" s="52" t="n"/>
      <c r="E2832" s="52" t="n"/>
      <c r="F2832" s="52" t="n"/>
      <c r="G2832" s="52" t="n"/>
      <c r="H2832" s="52" t="n"/>
      <c r="I2832" s="53" t="n"/>
      <c r="J2832" s="54">
        <f>IF(D2832="","",IFERROR(INDEX(CatTipo,MATCH(D2832,CatNome,0)),"?"))</f>
        <v/>
      </c>
      <c r="K2832" s="54">
        <f>IF(D2832="","",IFERROR(INDEX(CatGrupo,MATCH(D2832,CatNome,0)),"?"))</f>
        <v/>
      </c>
      <c r="L2832" s="55">
        <f>IF(J2832="Entrada",N(I2832),IF(J2832="Saída",-N(I2832),0))</f>
        <v/>
      </c>
      <c r="M2832" s="54">
        <f>IF(B2832="",0,IF(H2832="Previsto",IF(Visao="Realizado + previsto",1,0),1))</f>
        <v/>
      </c>
      <c r="N2832" s="54">
        <f>IF(OR(B2832="",H2832&lt;&gt;"Previsto"),"",IF(B2832&lt;TODAY(),"Atrasado",IF(B2832&lt;=TODAY()+7,"Vence em 7 dias","A vencer")))</f>
        <v/>
      </c>
    </row>
    <row r="2833">
      <c r="B2833" s="51" t="n"/>
      <c r="C2833" s="52" t="n"/>
      <c r="D2833" s="52" t="n"/>
      <c r="E2833" s="52" t="n"/>
      <c r="F2833" s="52" t="n"/>
      <c r="G2833" s="52" t="n"/>
      <c r="H2833" s="52" t="n"/>
      <c r="I2833" s="53" t="n"/>
      <c r="J2833" s="54">
        <f>IF(D2833="","",IFERROR(INDEX(CatTipo,MATCH(D2833,CatNome,0)),"?"))</f>
        <v/>
      </c>
      <c r="K2833" s="54">
        <f>IF(D2833="","",IFERROR(INDEX(CatGrupo,MATCH(D2833,CatNome,0)),"?"))</f>
        <v/>
      </c>
      <c r="L2833" s="55">
        <f>IF(J2833="Entrada",N(I2833),IF(J2833="Saída",-N(I2833),0))</f>
        <v/>
      </c>
      <c r="M2833" s="54">
        <f>IF(B2833="",0,IF(H2833="Previsto",IF(Visao="Realizado + previsto",1,0),1))</f>
        <v/>
      </c>
      <c r="N2833" s="54">
        <f>IF(OR(B2833="",H2833&lt;&gt;"Previsto"),"",IF(B2833&lt;TODAY(),"Atrasado",IF(B2833&lt;=TODAY()+7,"Vence em 7 dias","A vencer")))</f>
        <v/>
      </c>
    </row>
    <row r="2834">
      <c r="B2834" s="51" t="n"/>
      <c r="C2834" s="52" t="n"/>
      <c r="D2834" s="52" t="n"/>
      <c r="E2834" s="52" t="n"/>
      <c r="F2834" s="52" t="n"/>
      <c r="G2834" s="52" t="n"/>
      <c r="H2834" s="52" t="n"/>
      <c r="I2834" s="53" t="n"/>
      <c r="J2834" s="54">
        <f>IF(D2834="","",IFERROR(INDEX(CatTipo,MATCH(D2834,CatNome,0)),"?"))</f>
        <v/>
      </c>
      <c r="K2834" s="54">
        <f>IF(D2834="","",IFERROR(INDEX(CatGrupo,MATCH(D2834,CatNome,0)),"?"))</f>
        <v/>
      </c>
      <c r="L2834" s="55">
        <f>IF(J2834="Entrada",N(I2834),IF(J2834="Saída",-N(I2834),0))</f>
        <v/>
      </c>
      <c r="M2834" s="54">
        <f>IF(B2834="",0,IF(H2834="Previsto",IF(Visao="Realizado + previsto",1,0),1))</f>
        <v/>
      </c>
      <c r="N2834" s="54">
        <f>IF(OR(B2834="",H2834&lt;&gt;"Previsto"),"",IF(B2834&lt;TODAY(),"Atrasado",IF(B2834&lt;=TODAY()+7,"Vence em 7 dias","A vencer")))</f>
        <v/>
      </c>
    </row>
    <row r="2835">
      <c r="B2835" s="51" t="n"/>
      <c r="C2835" s="52" t="n"/>
      <c r="D2835" s="52" t="n"/>
      <c r="E2835" s="52" t="n"/>
      <c r="F2835" s="52" t="n"/>
      <c r="G2835" s="52" t="n"/>
      <c r="H2835" s="52" t="n"/>
      <c r="I2835" s="53" t="n"/>
      <c r="J2835" s="54">
        <f>IF(D2835="","",IFERROR(INDEX(CatTipo,MATCH(D2835,CatNome,0)),"?"))</f>
        <v/>
      </c>
      <c r="K2835" s="54">
        <f>IF(D2835="","",IFERROR(INDEX(CatGrupo,MATCH(D2835,CatNome,0)),"?"))</f>
        <v/>
      </c>
      <c r="L2835" s="55">
        <f>IF(J2835="Entrada",N(I2835),IF(J2835="Saída",-N(I2835),0))</f>
        <v/>
      </c>
      <c r="M2835" s="54">
        <f>IF(B2835="",0,IF(H2835="Previsto",IF(Visao="Realizado + previsto",1,0),1))</f>
        <v/>
      </c>
      <c r="N2835" s="54">
        <f>IF(OR(B2835="",H2835&lt;&gt;"Previsto"),"",IF(B2835&lt;TODAY(),"Atrasado",IF(B2835&lt;=TODAY()+7,"Vence em 7 dias","A vencer")))</f>
        <v/>
      </c>
    </row>
    <row r="2836">
      <c r="B2836" s="51" t="n"/>
      <c r="C2836" s="52" t="n"/>
      <c r="D2836" s="52" t="n"/>
      <c r="E2836" s="52" t="n"/>
      <c r="F2836" s="52" t="n"/>
      <c r="G2836" s="52" t="n"/>
      <c r="H2836" s="52" t="n"/>
      <c r="I2836" s="53" t="n"/>
      <c r="J2836" s="54">
        <f>IF(D2836="","",IFERROR(INDEX(CatTipo,MATCH(D2836,CatNome,0)),"?"))</f>
        <v/>
      </c>
      <c r="K2836" s="54">
        <f>IF(D2836="","",IFERROR(INDEX(CatGrupo,MATCH(D2836,CatNome,0)),"?"))</f>
        <v/>
      </c>
      <c r="L2836" s="55">
        <f>IF(J2836="Entrada",N(I2836),IF(J2836="Saída",-N(I2836),0))</f>
        <v/>
      </c>
      <c r="M2836" s="54">
        <f>IF(B2836="",0,IF(H2836="Previsto",IF(Visao="Realizado + previsto",1,0),1))</f>
        <v/>
      </c>
      <c r="N2836" s="54">
        <f>IF(OR(B2836="",H2836&lt;&gt;"Previsto"),"",IF(B2836&lt;TODAY(),"Atrasado",IF(B2836&lt;=TODAY()+7,"Vence em 7 dias","A vencer")))</f>
        <v/>
      </c>
    </row>
    <row r="2837">
      <c r="B2837" s="51" t="n"/>
      <c r="C2837" s="52" t="n"/>
      <c r="D2837" s="52" t="n"/>
      <c r="E2837" s="52" t="n"/>
      <c r="F2837" s="52" t="n"/>
      <c r="G2837" s="52" t="n"/>
      <c r="H2837" s="52" t="n"/>
      <c r="I2837" s="53" t="n"/>
      <c r="J2837" s="54">
        <f>IF(D2837="","",IFERROR(INDEX(CatTipo,MATCH(D2837,CatNome,0)),"?"))</f>
        <v/>
      </c>
      <c r="K2837" s="54">
        <f>IF(D2837="","",IFERROR(INDEX(CatGrupo,MATCH(D2837,CatNome,0)),"?"))</f>
        <v/>
      </c>
      <c r="L2837" s="55">
        <f>IF(J2837="Entrada",N(I2837),IF(J2837="Saída",-N(I2837),0))</f>
        <v/>
      </c>
      <c r="M2837" s="54">
        <f>IF(B2837="",0,IF(H2837="Previsto",IF(Visao="Realizado + previsto",1,0),1))</f>
        <v/>
      </c>
      <c r="N2837" s="54">
        <f>IF(OR(B2837="",H2837&lt;&gt;"Previsto"),"",IF(B2837&lt;TODAY(),"Atrasado",IF(B2837&lt;=TODAY()+7,"Vence em 7 dias","A vencer")))</f>
        <v/>
      </c>
    </row>
    <row r="2838">
      <c r="B2838" s="51" t="n"/>
      <c r="C2838" s="52" t="n"/>
      <c r="D2838" s="52" t="n"/>
      <c r="E2838" s="52" t="n"/>
      <c r="F2838" s="52" t="n"/>
      <c r="G2838" s="52" t="n"/>
      <c r="H2838" s="52" t="n"/>
      <c r="I2838" s="53" t="n"/>
      <c r="J2838" s="54">
        <f>IF(D2838="","",IFERROR(INDEX(CatTipo,MATCH(D2838,CatNome,0)),"?"))</f>
        <v/>
      </c>
      <c r="K2838" s="54">
        <f>IF(D2838="","",IFERROR(INDEX(CatGrupo,MATCH(D2838,CatNome,0)),"?"))</f>
        <v/>
      </c>
      <c r="L2838" s="55">
        <f>IF(J2838="Entrada",N(I2838),IF(J2838="Saída",-N(I2838),0))</f>
        <v/>
      </c>
      <c r="M2838" s="54">
        <f>IF(B2838="",0,IF(H2838="Previsto",IF(Visao="Realizado + previsto",1,0),1))</f>
        <v/>
      </c>
      <c r="N2838" s="54">
        <f>IF(OR(B2838="",H2838&lt;&gt;"Previsto"),"",IF(B2838&lt;TODAY(),"Atrasado",IF(B2838&lt;=TODAY()+7,"Vence em 7 dias","A vencer")))</f>
        <v/>
      </c>
    </row>
    <row r="2839">
      <c r="B2839" s="51" t="n"/>
      <c r="C2839" s="52" t="n"/>
      <c r="D2839" s="52" t="n"/>
      <c r="E2839" s="52" t="n"/>
      <c r="F2839" s="52" t="n"/>
      <c r="G2839" s="52" t="n"/>
      <c r="H2839" s="52" t="n"/>
      <c r="I2839" s="53" t="n"/>
      <c r="J2839" s="54">
        <f>IF(D2839="","",IFERROR(INDEX(CatTipo,MATCH(D2839,CatNome,0)),"?"))</f>
        <v/>
      </c>
      <c r="K2839" s="54">
        <f>IF(D2839="","",IFERROR(INDEX(CatGrupo,MATCH(D2839,CatNome,0)),"?"))</f>
        <v/>
      </c>
      <c r="L2839" s="55">
        <f>IF(J2839="Entrada",N(I2839),IF(J2839="Saída",-N(I2839),0))</f>
        <v/>
      </c>
      <c r="M2839" s="54">
        <f>IF(B2839="",0,IF(H2839="Previsto",IF(Visao="Realizado + previsto",1,0),1))</f>
        <v/>
      </c>
      <c r="N2839" s="54">
        <f>IF(OR(B2839="",H2839&lt;&gt;"Previsto"),"",IF(B2839&lt;TODAY(),"Atrasado",IF(B2839&lt;=TODAY()+7,"Vence em 7 dias","A vencer")))</f>
        <v/>
      </c>
    </row>
    <row r="2840">
      <c r="B2840" s="51" t="n"/>
      <c r="C2840" s="52" t="n"/>
      <c r="D2840" s="52" t="n"/>
      <c r="E2840" s="52" t="n"/>
      <c r="F2840" s="52" t="n"/>
      <c r="G2840" s="52" t="n"/>
      <c r="H2840" s="52" t="n"/>
      <c r="I2840" s="53" t="n"/>
      <c r="J2840" s="54">
        <f>IF(D2840="","",IFERROR(INDEX(CatTipo,MATCH(D2840,CatNome,0)),"?"))</f>
        <v/>
      </c>
      <c r="K2840" s="54">
        <f>IF(D2840="","",IFERROR(INDEX(CatGrupo,MATCH(D2840,CatNome,0)),"?"))</f>
        <v/>
      </c>
      <c r="L2840" s="55">
        <f>IF(J2840="Entrada",N(I2840),IF(J2840="Saída",-N(I2840),0))</f>
        <v/>
      </c>
      <c r="M2840" s="54">
        <f>IF(B2840="",0,IF(H2840="Previsto",IF(Visao="Realizado + previsto",1,0),1))</f>
        <v/>
      </c>
      <c r="N2840" s="54">
        <f>IF(OR(B2840="",H2840&lt;&gt;"Previsto"),"",IF(B2840&lt;TODAY(),"Atrasado",IF(B2840&lt;=TODAY()+7,"Vence em 7 dias","A vencer")))</f>
        <v/>
      </c>
    </row>
    <row r="2841">
      <c r="B2841" s="51" t="n"/>
      <c r="C2841" s="52" t="n"/>
      <c r="D2841" s="52" t="n"/>
      <c r="E2841" s="52" t="n"/>
      <c r="F2841" s="52" t="n"/>
      <c r="G2841" s="52" t="n"/>
      <c r="H2841" s="52" t="n"/>
      <c r="I2841" s="53" t="n"/>
      <c r="J2841" s="54">
        <f>IF(D2841="","",IFERROR(INDEX(CatTipo,MATCH(D2841,CatNome,0)),"?"))</f>
        <v/>
      </c>
      <c r="K2841" s="54">
        <f>IF(D2841="","",IFERROR(INDEX(CatGrupo,MATCH(D2841,CatNome,0)),"?"))</f>
        <v/>
      </c>
      <c r="L2841" s="55">
        <f>IF(J2841="Entrada",N(I2841),IF(J2841="Saída",-N(I2841),0))</f>
        <v/>
      </c>
      <c r="M2841" s="54">
        <f>IF(B2841="",0,IF(H2841="Previsto",IF(Visao="Realizado + previsto",1,0),1))</f>
        <v/>
      </c>
      <c r="N2841" s="54">
        <f>IF(OR(B2841="",H2841&lt;&gt;"Previsto"),"",IF(B2841&lt;TODAY(),"Atrasado",IF(B2841&lt;=TODAY()+7,"Vence em 7 dias","A vencer")))</f>
        <v/>
      </c>
    </row>
    <row r="2842">
      <c r="B2842" s="51" t="n"/>
      <c r="C2842" s="52" t="n"/>
      <c r="D2842" s="52" t="n"/>
      <c r="E2842" s="52" t="n"/>
      <c r="F2842" s="52" t="n"/>
      <c r="G2842" s="52" t="n"/>
      <c r="H2842" s="52" t="n"/>
      <c r="I2842" s="53" t="n"/>
      <c r="J2842" s="54">
        <f>IF(D2842="","",IFERROR(INDEX(CatTipo,MATCH(D2842,CatNome,0)),"?"))</f>
        <v/>
      </c>
      <c r="K2842" s="54">
        <f>IF(D2842="","",IFERROR(INDEX(CatGrupo,MATCH(D2842,CatNome,0)),"?"))</f>
        <v/>
      </c>
      <c r="L2842" s="55">
        <f>IF(J2842="Entrada",N(I2842),IF(J2842="Saída",-N(I2842),0))</f>
        <v/>
      </c>
      <c r="M2842" s="54">
        <f>IF(B2842="",0,IF(H2842="Previsto",IF(Visao="Realizado + previsto",1,0),1))</f>
        <v/>
      </c>
      <c r="N2842" s="54">
        <f>IF(OR(B2842="",H2842&lt;&gt;"Previsto"),"",IF(B2842&lt;TODAY(),"Atrasado",IF(B2842&lt;=TODAY()+7,"Vence em 7 dias","A vencer")))</f>
        <v/>
      </c>
    </row>
    <row r="2843">
      <c r="B2843" s="51" t="n"/>
      <c r="C2843" s="52" t="n"/>
      <c r="D2843" s="52" t="n"/>
      <c r="E2843" s="52" t="n"/>
      <c r="F2843" s="52" t="n"/>
      <c r="G2843" s="52" t="n"/>
      <c r="H2843" s="52" t="n"/>
      <c r="I2843" s="53" t="n"/>
      <c r="J2843" s="54">
        <f>IF(D2843="","",IFERROR(INDEX(CatTipo,MATCH(D2843,CatNome,0)),"?"))</f>
        <v/>
      </c>
      <c r="K2843" s="54">
        <f>IF(D2843="","",IFERROR(INDEX(CatGrupo,MATCH(D2843,CatNome,0)),"?"))</f>
        <v/>
      </c>
      <c r="L2843" s="55">
        <f>IF(J2843="Entrada",N(I2843),IF(J2843="Saída",-N(I2843),0))</f>
        <v/>
      </c>
      <c r="M2843" s="54">
        <f>IF(B2843="",0,IF(H2843="Previsto",IF(Visao="Realizado + previsto",1,0),1))</f>
        <v/>
      </c>
      <c r="N2843" s="54">
        <f>IF(OR(B2843="",H2843&lt;&gt;"Previsto"),"",IF(B2843&lt;TODAY(),"Atrasado",IF(B2843&lt;=TODAY()+7,"Vence em 7 dias","A vencer")))</f>
        <v/>
      </c>
    </row>
    <row r="2844">
      <c r="B2844" s="51" t="n"/>
      <c r="C2844" s="52" t="n"/>
      <c r="D2844" s="52" t="n"/>
      <c r="E2844" s="52" t="n"/>
      <c r="F2844" s="52" t="n"/>
      <c r="G2844" s="52" t="n"/>
      <c r="H2844" s="52" t="n"/>
      <c r="I2844" s="53" t="n"/>
      <c r="J2844" s="54">
        <f>IF(D2844="","",IFERROR(INDEX(CatTipo,MATCH(D2844,CatNome,0)),"?"))</f>
        <v/>
      </c>
      <c r="K2844" s="54">
        <f>IF(D2844="","",IFERROR(INDEX(CatGrupo,MATCH(D2844,CatNome,0)),"?"))</f>
        <v/>
      </c>
      <c r="L2844" s="55">
        <f>IF(J2844="Entrada",N(I2844),IF(J2844="Saída",-N(I2844),0))</f>
        <v/>
      </c>
      <c r="M2844" s="54">
        <f>IF(B2844="",0,IF(H2844="Previsto",IF(Visao="Realizado + previsto",1,0),1))</f>
        <v/>
      </c>
      <c r="N2844" s="54">
        <f>IF(OR(B2844="",H2844&lt;&gt;"Previsto"),"",IF(B2844&lt;TODAY(),"Atrasado",IF(B2844&lt;=TODAY()+7,"Vence em 7 dias","A vencer")))</f>
        <v/>
      </c>
    </row>
    <row r="2845">
      <c r="B2845" s="51" t="n"/>
      <c r="C2845" s="52" t="n"/>
      <c r="D2845" s="52" t="n"/>
      <c r="E2845" s="52" t="n"/>
      <c r="F2845" s="52" t="n"/>
      <c r="G2845" s="52" t="n"/>
      <c r="H2845" s="52" t="n"/>
      <c r="I2845" s="53" t="n"/>
      <c r="J2845" s="54">
        <f>IF(D2845="","",IFERROR(INDEX(CatTipo,MATCH(D2845,CatNome,0)),"?"))</f>
        <v/>
      </c>
      <c r="K2845" s="54">
        <f>IF(D2845="","",IFERROR(INDEX(CatGrupo,MATCH(D2845,CatNome,0)),"?"))</f>
        <v/>
      </c>
      <c r="L2845" s="55">
        <f>IF(J2845="Entrada",N(I2845),IF(J2845="Saída",-N(I2845),0))</f>
        <v/>
      </c>
      <c r="M2845" s="54">
        <f>IF(B2845="",0,IF(H2845="Previsto",IF(Visao="Realizado + previsto",1,0),1))</f>
        <v/>
      </c>
      <c r="N2845" s="54">
        <f>IF(OR(B2845="",H2845&lt;&gt;"Previsto"),"",IF(B2845&lt;TODAY(),"Atrasado",IF(B2845&lt;=TODAY()+7,"Vence em 7 dias","A vencer")))</f>
        <v/>
      </c>
    </row>
    <row r="2846">
      <c r="B2846" s="51" t="n"/>
      <c r="C2846" s="52" t="n"/>
      <c r="D2846" s="52" t="n"/>
      <c r="E2846" s="52" t="n"/>
      <c r="F2846" s="52" t="n"/>
      <c r="G2846" s="52" t="n"/>
      <c r="H2846" s="52" t="n"/>
      <c r="I2846" s="53" t="n"/>
      <c r="J2846" s="54">
        <f>IF(D2846="","",IFERROR(INDEX(CatTipo,MATCH(D2846,CatNome,0)),"?"))</f>
        <v/>
      </c>
      <c r="K2846" s="54">
        <f>IF(D2846="","",IFERROR(INDEX(CatGrupo,MATCH(D2846,CatNome,0)),"?"))</f>
        <v/>
      </c>
      <c r="L2846" s="55">
        <f>IF(J2846="Entrada",N(I2846),IF(J2846="Saída",-N(I2846),0))</f>
        <v/>
      </c>
      <c r="M2846" s="54">
        <f>IF(B2846="",0,IF(H2846="Previsto",IF(Visao="Realizado + previsto",1,0),1))</f>
        <v/>
      </c>
      <c r="N2846" s="54">
        <f>IF(OR(B2846="",H2846&lt;&gt;"Previsto"),"",IF(B2846&lt;TODAY(),"Atrasado",IF(B2846&lt;=TODAY()+7,"Vence em 7 dias","A vencer")))</f>
        <v/>
      </c>
    </row>
    <row r="2847">
      <c r="B2847" s="51" t="n"/>
      <c r="C2847" s="52" t="n"/>
      <c r="D2847" s="52" t="n"/>
      <c r="E2847" s="52" t="n"/>
      <c r="F2847" s="52" t="n"/>
      <c r="G2847" s="52" t="n"/>
      <c r="H2847" s="52" t="n"/>
      <c r="I2847" s="53" t="n"/>
      <c r="J2847" s="54">
        <f>IF(D2847="","",IFERROR(INDEX(CatTipo,MATCH(D2847,CatNome,0)),"?"))</f>
        <v/>
      </c>
      <c r="K2847" s="54">
        <f>IF(D2847="","",IFERROR(INDEX(CatGrupo,MATCH(D2847,CatNome,0)),"?"))</f>
        <v/>
      </c>
      <c r="L2847" s="55">
        <f>IF(J2847="Entrada",N(I2847),IF(J2847="Saída",-N(I2847),0))</f>
        <v/>
      </c>
      <c r="M2847" s="54">
        <f>IF(B2847="",0,IF(H2847="Previsto",IF(Visao="Realizado + previsto",1,0),1))</f>
        <v/>
      </c>
      <c r="N2847" s="54">
        <f>IF(OR(B2847="",H2847&lt;&gt;"Previsto"),"",IF(B2847&lt;TODAY(),"Atrasado",IF(B2847&lt;=TODAY()+7,"Vence em 7 dias","A vencer")))</f>
        <v/>
      </c>
    </row>
    <row r="2848">
      <c r="B2848" s="51" t="n"/>
      <c r="C2848" s="52" t="n"/>
      <c r="D2848" s="52" t="n"/>
      <c r="E2848" s="52" t="n"/>
      <c r="F2848" s="52" t="n"/>
      <c r="G2848" s="52" t="n"/>
      <c r="H2848" s="52" t="n"/>
      <c r="I2848" s="53" t="n"/>
      <c r="J2848" s="54">
        <f>IF(D2848="","",IFERROR(INDEX(CatTipo,MATCH(D2848,CatNome,0)),"?"))</f>
        <v/>
      </c>
      <c r="K2848" s="54">
        <f>IF(D2848="","",IFERROR(INDEX(CatGrupo,MATCH(D2848,CatNome,0)),"?"))</f>
        <v/>
      </c>
      <c r="L2848" s="55">
        <f>IF(J2848="Entrada",N(I2848),IF(J2848="Saída",-N(I2848),0))</f>
        <v/>
      </c>
      <c r="M2848" s="54">
        <f>IF(B2848="",0,IF(H2848="Previsto",IF(Visao="Realizado + previsto",1,0),1))</f>
        <v/>
      </c>
      <c r="N2848" s="54">
        <f>IF(OR(B2848="",H2848&lt;&gt;"Previsto"),"",IF(B2848&lt;TODAY(),"Atrasado",IF(B2848&lt;=TODAY()+7,"Vence em 7 dias","A vencer")))</f>
        <v/>
      </c>
    </row>
    <row r="2849">
      <c r="B2849" s="51" t="n"/>
      <c r="C2849" s="52" t="n"/>
      <c r="D2849" s="52" t="n"/>
      <c r="E2849" s="52" t="n"/>
      <c r="F2849" s="52" t="n"/>
      <c r="G2849" s="52" t="n"/>
      <c r="H2849" s="52" t="n"/>
      <c r="I2849" s="53" t="n"/>
      <c r="J2849" s="54">
        <f>IF(D2849="","",IFERROR(INDEX(CatTipo,MATCH(D2849,CatNome,0)),"?"))</f>
        <v/>
      </c>
      <c r="K2849" s="54">
        <f>IF(D2849="","",IFERROR(INDEX(CatGrupo,MATCH(D2849,CatNome,0)),"?"))</f>
        <v/>
      </c>
      <c r="L2849" s="55">
        <f>IF(J2849="Entrada",N(I2849),IF(J2849="Saída",-N(I2849),0))</f>
        <v/>
      </c>
      <c r="M2849" s="54">
        <f>IF(B2849="",0,IF(H2849="Previsto",IF(Visao="Realizado + previsto",1,0),1))</f>
        <v/>
      </c>
      <c r="N2849" s="54">
        <f>IF(OR(B2849="",H2849&lt;&gt;"Previsto"),"",IF(B2849&lt;TODAY(),"Atrasado",IF(B2849&lt;=TODAY()+7,"Vence em 7 dias","A vencer")))</f>
        <v/>
      </c>
    </row>
    <row r="2850">
      <c r="B2850" s="51" t="n"/>
      <c r="C2850" s="52" t="n"/>
      <c r="D2850" s="52" t="n"/>
      <c r="E2850" s="52" t="n"/>
      <c r="F2850" s="52" t="n"/>
      <c r="G2850" s="52" t="n"/>
      <c r="H2850" s="52" t="n"/>
      <c r="I2850" s="53" t="n"/>
      <c r="J2850" s="54">
        <f>IF(D2850="","",IFERROR(INDEX(CatTipo,MATCH(D2850,CatNome,0)),"?"))</f>
        <v/>
      </c>
      <c r="K2850" s="54">
        <f>IF(D2850="","",IFERROR(INDEX(CatGrupo,MATCH(D2850,CatNome,0)),"?"))</f>
        <v/>
      </c>
      <c r="L2850" s="55">
        <f>IF(J2850="Entrada",N(I2850),IF(J2850="Saída",-N(I2850),0))</f>
        <v/>
      </c>
      <c r="M2850" s="54">
        <f>IF(B2850="",0,IF(H2850="Previsto",IF(Visao="Realizado + previsto",1,0),1))</f>
        <v/>
      </c>
      <c r="N2850" s="54">
        <f>IF(OR(B2850="",H2850&lt;&gt;"Previsto"),"",IF(B2850&lt;TODAY(),"Atrasado",IF(B2850&lt;=TODAY()+7,"Vence em 7 dias","A vencer")))</f>
        <v/>
      </c>
    </row>
    <row r="2851">
      <c r="B2851" s="51" t="n"/>
      <c r="C2851" s="52" t="n"/>
      <c r="D2851" s="52" t="n"/>
      <c r="E2851" s="52" t="n"/>
      <c r="F2851" s="52" t="n"/>
      <c r="G2851" s="52" t="n"/>
      <c r="H2851" s="52" t="n"/>
      <c r="I2851" s="53" t="n"/>
      <c r="J2851" s="54">
        <f>IF(D2851="","",IFERROR(INDEX(CatTipo,MATCH(D2851,CatNome,0)),"?"))</f>
        <v/>
      </c>
      <c r="K2851" s="54">
        <f>IF(D2851="","",IFERROR(INDEX(CatGrupo,MATCH(D2851,CatNome,0)),"?"))</f>
        <v/>
      </c>
      <c r="L2851" s="55">
        <f>IF(J2851="Entrada",N(I2851),IF(J2851="Saída",-N(I2851),0))</f>
        <v/>
      </c>
      <c r="M2851" s="54">
        <f>IF(B2851="",0,IF(H2851="Previsto",IF(Visao="Realizado + previsto",1,0),1))</f>
        <v/>
      </c>
      <c r="N2851" s="54">
        <f>IF(OR(B2851="",H2851&lt;&gt;"Previsto"),"",IF(B2851&lt;TODAY(),"Atrasado",IF(B2851&lt;=TODAY()+7,"Vence em 7 dias","A vencer")))</f>
        <v/>
      </c>
    </row>
    <row r="2852">
      <c r="B2852" s="51" t="n"/>
      <c r="C2852" s="52" t="n"/>
      <c r="D2852" s="52" t="n"/>
      <c r="E2852" s="52" t="n"/>
      <c r="F2852" s="52" t="n"/>
      <c r="G2852" s="52" t="n"/>
      <c r="H2852" s="52" t="n"/>
      <c r="I2852" s="53" t="n"/>
      <c r="J2852" s="54">
        <f>IF(D2852="","",IFERROR(INDEX(CatTipo,MATCH(D2852,CatNome,0)),"?"))</f>
        <v/>
      </c>
      <c r="K2852" s="54">
        <f>IF(D2852="","",IFERROR(INDEX(CatGrupo,MATCH(D2852,CatNome,0)),"?"))</f>
        <v/>
      </c>
      <c r="L2852" s="55">
        <f>IF(J2852="Entrada",N(I2852),IF(J2852="Saída",-N(I2852),0))</f>
        <v/>
      </c>
      <c r="M2852" s="54">
        <f>IF(B2852="",0,IF(H2852="Previsto",IF(Visao="Realizado + previsto",1,0),1))</f>
        <v/>
      </c>
      <c r="N2852" s="54">
        <f>IF(OR(B2852="",H2852&lt;&gt;"Previsto"),"",IF(B2852&lt;TODAY(),"Atrasado",IF(B2852&lt;=TODAY()+7,"Vence em 7 dias","A vencer")))</f>
        <v/>
      </c>
    </row>
    <row r="2853">
      <c r="B2853" s="51" t="n"/>
      <c r="C2853" s="52" t="n"/>
      <c r="D2853" s="52" t="n"/>
      <c r="E2853" s="52" t="n"/>
      <c r="F2853" s="52" t="n"/>
      <c r="G2853" s="52" t="n"/>
      <c r="H2853" s="52" t="n"/>
      <c r="I2853" s="53" t="n"/>
      <c r="J2853" s="54">
        <f>IF(D2853="","",IFERROR(INDEX(CatTipo,MATCH(D2853,CatNome,0)),"?"))</f>
        <v/>
      </c>
      <c r="K2853" s="54">
        <f>IF(D2853="","",IFERROR(INDEX(CatGrupo,MATCH(D2853,CatNome,0)),"?"))</f>
        <v/>
      </c>
      <c r="L2853" s="55">
        <f>IF(J2853="Entrada",N(I2853),IF(J2853="Saída",-N(I2853),0))</f>
        <v/>
      </c>
      <c r="M2853" s="54">
        <f>IF(B2853="",0,IF(H2853="Previsto",IF(Visao="Realizado + previsto",1,0),1))</f>
        <v/>
      </c>
      <c r="N2853" s="54">
        <f>IF(OR(B2853="",H2853&lt;&gt;"Previsto"),"",IF(B2853&lt;TODAY(),"Atrasado",IF(B2853&lt;=TODAY()+7,"Vence em 7 dias","A vencer")))</f>
        <v/>
      </c>
    </row>
    <row r="2854">
      <c r="B2854" s="51" t="n"/>
      <c r="C2854" s="52" t="n"/>
      <c r="D2854" s="52" t="n"/>
      <c r="E2854" s="52" t="n"/>
      <c r="F2854" s="52" t="n"/>
      <c r="G2854" s="52" t="n"/>
      <c r="H2854" s="52" t="n"/>
      <c r="I2854" s="53" t="n"/>
      <c r="J2854" s="54">
        <f>IF(D2854="","",IFERROR(INDEX(CatTipo,MATCH(D2854,CatNome,0)),"?"))</f>
        <v/>
      </c>
      <c r="K2854" s="54">
        <f>IF(D2854="","",IFERROR(INDEX(CatGrupo,MATCH(D2854,CatNome,0)),"?"))</f>
        <v/>
      </c>
      <c r="L2854" s="55">
        <f>IF(J2854="Entrada",N(I2854),IF(J2854="Saída",-N(I2854),0))</f>
        <v/>
      </c>
      <c r="M2854" s="54">
        <f>IF(B2854="",0,IF(H2854="Previsto",IF(Visao="Realizado + previsto",1,0),1))</f>
        <v/>
      </c>
      <c r="N2854" s="54">
        <f>IF(OR(B2854="",H2854&lt;&gt;"Previsto"),"",IF(B2854&lt;TODAY(),"Atrasado",IF(B2854&lt;=TODAY()+7,"Vence em 7 dias","A vencer")))</f>
        <v/>
      </c>
    </row>
    <row r="2855">
      <c r="B2855" s="51" t="n"/>
      <c r="C2855" s="52" t="n"/>
      <c r="D2855" s="52" t="n"/>
      <c r="E2855" s="52" t="n"/>
      <c r="F2855" s="52" t="n"/>
      <c r="G2855" s="52" t="n"/>
      <c r="H2855" s="52" t="n"/>
      <c r="I2855" s="53" t="n"/>
      <c r="J2855" s="54">
        <f>IF(D2855="","",IFERROR(INDEX(CatTipo,MATCH(D2855,CatNome,0)),"?"))</f>
        <v/>
      </c>
      <c r="K2855" s="54">
        <f>IF(D2855="","",IFERROR(INDEX(CatGrupo,MATCH(D2855,CatNome,0)),"?"))</f>
        <v/>
      </c>
      <c r="L2855" s="55">
        <f>IF(J2855="Entrada",N(I2855),IF(J2855="Saída",-N(I2855),0))</f>
        <v/>
      </c>
      <c r="M2855" s="54">
        <f>IF(B2855="",0,IF(H2855="Previsto",IF(Visao="Realizado + previsto",1,0),1))</f>
        <v/>
      </c>
      <c r="N2855" s="54">
        <f>IF(OR(B2855="",H2855&lt;&gt;"Previsto"),"",IF(B2855&lt;TODAY(),"Atrasado",IF(B2855&lt;=TODAY()+7,"Vence em 7 dias","A vencer")))</f>
        <v/>
      </c>
    </row>
    <row r="2856">
      <c r="B2856" s="51" t="n"/>
      <c r="C2856" s="52" t="n"/>
      <c r="D2856" s="52" t="n"/>
      <c r="E2856" s="52" t="n"/>
      <c r="F2856" s="52" t="n"/>
      <c r="G2856" s="52" t="n"/>
      <c r="H2856" s="52" t="n"/>
      <c r="I2856" s="53" t="n"/>
      <c r="J2856" s="54">
        <f>IF(D2856="","",IFERROR(INDEX(CatTipo,MATCH(D2856,CatNome,0)),"?"))</f>
        <v/>
      </c>
      <c r="K2856" s="54">
        <f>IF(D2856="","",IFERROR(INDEX(CatGrupo,MATCH(D2856,CatNome,0)),"?"))</f>
        <v/>
      </c>
      <c r="L2856" s="55">
        <f>IF(J2856="Entrada",N(I2856),IF(J2856="Saída",-N(I2856),0))</f>
        <v/>
      </c>
      <c r="M2856" s="54">
        <f>IF(B2856="",0,IF(H2856="Previsto",IF(Visao="Realizado + previsto",1,0),1))</f>
        <v/>
      </c>
      <c r="N2856" s="54">
        <f>IF(OR(B2856="",H2856&lt;&gt;"Previsto"),"",IF(B2856&lt;TODAY(),"Atrasado",IF(B2856&lt;=TODAY()+7,"Vence em 7 dias","A vencer")))</f>
        <v/>
      </c>
    </row>
    <row r="2857">
      <c r="B2857" s="51" t="n"/>
      <c r="C2857" s="52" t="n"/>
      <c r="D2857" s="52" t="n"/>
      <c r="E2857" s="52" t="n"/>
      <c r="F2857" s="52" t="n"/>
      <c r="G2857" s="52" t="n"/>
      <c r="H2857" s="52" t="n"/>
      <c r="I2857" s="53" t="n"/>
      <c r="J2857" s="54">
        <f>IF(D2857="","",IFERROR(INDEX(CatTipo,MATCH(D2857,CatNome,0)),"?"))</f>
        <v/>
      </c>
      <c r="K2857" s="54">
        <f>IF(D2857="","",IFERROR(INDEX(CatGrupo,MATCH(D2857,CatNome,0)),"?"))</f>
        <v/>
      </c>
      <c r="L2857" s="55">
        <f>IF(J2857="Entrada",N(I2857),IF(J2857="Saída",-N(I2857),0))</f>
        <v/>
      </c>
      <c r="M2857" s="54">
        <f>IF(B2857="",0,IF(H2857="Previsto",IF(Visao="Realizado + previsto",1,0),1))</f>
        <v/>
      </c>
      <c r="N2857" s="54">
        <f>IF(OR(B2857="",H2857&lt;&gt;"Previsto"),"",IF(B2857&lt;TODAY(),"Atrasado",IF(B2857&lt;=TODAY()+7,"Vence em 7 dias","A vencer")))</f>
        <v/>
      </c>
    </row>
    <row r="2858">
      <c r="B2858" s="51" t="n"/>
      <c r="C2858" s="52" t="n"/>
      <c r="D2858" s="52" t="n"/>
      <c r="E2858" s="52" t="n"/>
      <c r="F2858" s="52" t="n"/>
      <c r="G2858" s="52" t="n"/>
      <c r="H2858" s="52" t="n"/>
      <c r="I2858" s="53" t="n"/>
      <c r="J2858" s="54">
        <f>IF(D2858="","",IFERROR(INDEX(CatTipo,MATCH(D2858,CatNome,0)),"?"))</f>
        <v/>
      </c>
      <c r="K2858" s="54">
        <f>IF(D2858="","",IFERROR(INDEX(CatGrupo,MATCH(D2858,CatNome,0)),"?"))</f>
        <v/>
      </c>
      <c r="L2858" s="55">
        <f>IF(J2858="Entrada",N(I2858),IF(J2858="Saída",-N(I2858),0))</f>
        <v/>
      </c>
      <c r="M2858" s="54">
        <f>IF(B2858="",0,IF(H2858="Previsto",IF(Visao="Realizado + previsto",1,0),1))</f>
        <v/>
      </c>
      <c r="N2858" s="54">
        <f>IF(OR(B2858="",H2858&lt;&gt;"Previsto"),"",IF(B2858&lt;TODAY(),"Atrasado",IF(B2858&lt;=TODAY()+7,"Vence em 7 dias","A vencer")))</f>
        <v/>
      </c>
    </row>
    <row r="2859">
      <c r="B2859" s="51" t="n"/>
      <c r="C2859" s="52" t="n"/>
      <c r="D2859" s="52" t="n"/>
      <c r="E2859" s="52" t="n"/>
      <c r="F2859" s="52" t="n"/>
      <c r="G2859" s="52" t="n"/>
      <c r="H2859" s="52" t="n"/>
      <c r="I2859" s="53" t="n"/>
      <c r="J2859" s="54">
        <f>IF(D2859="","",IFERROR(INDEX(CatTipo,MATCH(D2859,CatNome,0)),"?"))</f>
        <v/>
      </c>
      <c r="K2859" s="54">
        <f>IF(D2859="","",IFERROR(INDEX(CatGrupo,MATCH(D2859,CatNome,0)),"?"))</f>
        <v/>
      </c>
      <c r="L2859" s="55">
        <f>IF(J2859="Entrada",N(I2859),IF(J2859="Saída",-N(I2859),0))</f>
        <v/>
      </c>
      <c r="M2859" s="54">
        <f>IF(B2859="",0,IF(H2859="Previsto",IF(Visao="Realizado + previsto",1,0),1))</f>
        <v/>
      </c>
      <c r="N2859" s="54">
        <f>IF(OR(B2859="",H2859&lt;&gt;"Previsto"),"",IF(B2859&lt;TODAY(),"Atrasado",IF(B2859&lt;=TODAY()+7,"Vence em 7 dias","A vencer")))</f>
        <v/>
      </c>
    </row>
    <row r="2860">
      <c r="B2860" s="51" t="n"/>
      <c r="C2860" s="52" t="n"/>
      <c r="D2860" s="52" t="n"/>
      <c r="E2860" s="52" t="n"/>
      <c r="F2860" s="52" t="n"/>
      <c r="G2860" s="52" t="n"/>
      <c r="H2860" s="52" t="n"/>
      <c r="I2860" s="53" t="n"/>
      <c r="J2860" s="54">
        <f>IF(D2860="","",IFERROR(INDEX(CatTipo,MATCH(D2860,CatNome,0)),"?"))</f>
        <v/>
      </c>
      <c r="K2860" s="54">
        <f>IF(D2860="","",IFERROR(INDEX(CatGrupo,MATCH(D2860,CatNome,0)),"?"))</f>
        <v/>
      </c>
      <c r="L2860" s="55">
        <f>IF(J2860="Entrada",N(I2860),IF(J2860="Saída",-N(I2860),0))</f>
        <v/>
      </c>
      <c r="M2860" s="54">
        <f>IF(B2860="",0,IF(H2860="Previsto",IF(Visao="Realizado + previsto",1,0),1))</f>
        <v/>
      </c>
      <c r="N2860" s="54">
        <f>IF(OR(B2860="",H2860&lt;&gt;"Previsto"),"",IF(B2860&lt;TODAY(),"Atrasado",IF(B2860&lt;=TODAY()+7,"Vence em 7 dias","A vencer")))</f>
        <v/>
      </c>
    </row>
    <row r="2861">
      <c r="B2861" s="51" t="n"/>
      <c r="C2861" s="52" t="n"/>
      <c r="D2861" s="52" t="n"/>
      <c r="E2861" s="52" t="n"/>
      <c r="F2861" s="52" t="n"/>
      <c r="G2861" s="52" t="n"/>
      <c r="H2861" s="52" t="n"/>
      <c r="I2861" s="53" t="n"/>
      <c r="J2861" s="54">
        <f>IF(D2861="","",IFERROR(INDEX(CatTipo,MATCH(D2861,CatNome,0)),"?"))</f>
        <v/>
      </c>
      <c r="K2861" s="54">
        <f>IF(D2861="","",IFERROR(INDEX(CatGrupo,MATCH(D2861,CatNome,0)),"?"))</f>
        <v/>
      </c>
      <c r="L2861" s="55">
        <f>IF(J2861="Entrada",N(I2861),IF(J2861="Saída",-N(I2861),0))</f>
        <v/>
      </c>
      <c r="M2861" s="54">
        <f>IF(B2861="",0,IF(H2861="Previsto",IF(Visao="Realizado + previsto",1,0),1))</f>
        <v/>
      </c>
      <c r="N2861" s="54">
        <f>IF(OR(B2861="",H2861&lt;&gt;"Previsto"),"",IF(B2861&lt;TODAY(),"Atrasado",IF(B2861&lt;=TODAY()+7,"Vence em 7 dias","A vencer")))</f>
        <v/>
      </c>
    </row>
    <row r="2862">
      <c r="B2862" s="51" t="n"/>
      <c r="C2862" s="52" t="n"/>
      <c r="D2862" s="52" t="n"/>
      <c r="E2862" s="52" t="n"/>
      <c r="F2862" s="52" t="n"/>
      <c r="G2862" s="52" t="n"/>
      <c r="H2862" s="52" t="n"/>
      <c r="I2862" s="53" t="n"/>
      <c r="J2862" s="54">
        <f>IF(D2862="","",IFERROR(INDEX(CatTipo,MATCH(D2862,CatNome,0)),"?"))</f>
        <v/>
      </c>
      <c r="K2862" s="54">
        <f>IF(D2862="","",IFERROR(INDEX(CatGrupo,MATCH(D2862,CatNome,0)),"?"))</f>
        <v/>
      </c>
      <c r="L2862" s="55">
        <f>IF(J2862="Entrada",N(I2862),IF(J2862="Saída",-N(I2862),0))</f>
        <v/>
      </c>
      <c r="M2862" s="54">
        <f>IF(B2862="",0,IF(H2862="Previsto",IF(Visao="Realizado + previsto",1,0),1))</f>
        <v/>
      </c>
      <c r="N2862" s="54">
        <f>IF(OR(B2862="",H2862&lt;&gt;"Previsto"),"",IF(B2862&lt;TODAY(),"Atrasado",IF(B2862&lt;=TODAY()+7,"Vence em 7 dias","A vencer")))</f>
        <v/>
      </c>
    </row>
    <row r="2863">
      <c r="B2863" s="51" t="n"/>
      <c r="C2863" s="52" t="n"/>
      <c r="D2863" s="52" t="n"/>
      <c r="E2863" s="52" t="n"/>
      <c r="F2863" s="52" t="n"/>
      <c r="G2863" s="52" t="n"/>
      <c r="H2863" s="52" t="n"/>
      <c r="I2863" s="53" t="n"/>
      <c r="J2863" s="54">
        <f>IF(D2863="","",IFERROR(INDEX(CatTipo,MATCH(D2863,CatNome,0)),"?"))</f>
        <v/>
      </c>
      <c r="K2863" s="54">
        <f>IF(D2863="","",IFERROR(INDEX(CatGrupo,MATCH(D2863,CatNome,0)),"?"))</f>
        <v/>
      </c>
      <c r="L2863" s="55">
        <f>IF(J2863="Entrada",N(I2863),IF(J2863="Saída",-N(I2863),0))</f>
        <v/>
      </c>
      <c r="M2863" s="54">
        <f>IF(B2863="",0,IF(H2863="Previsto",IF(Visao="Realizado + previsto",1,0),1))</f>
        <v/>
      </c>
      <c r="N2863" s="54">
        <f>IF(OR(B2863="",H2863&lt;&gt;"Previsto"),"",IF(B2863&lt;TODAY(),"Atrasado",IF(B2863&lt;=TODAY()+7,"Vence em 7 dias","A vencer")))</f>
        <v/>
      </c>
    </row>
    <row r="2864">
      <c r="B2864" s="51" t="n"/>
      <c r="C2864" s="52" t="n"/>
      <c r="D2864" s="52" t="n"/>
      <c r="E2864" s="52" t="n"/>
      <c r="F2864" s="52" t="n"/>
      <c r="G2864" s="52" t="n"/>
      <c r="H2864" s="52" t="n"/>
      <c r="I2864" s="53" t="n"/>
      <c r="J2864" s="54">
        <f>IF(D2864="","",IFERROR(INDEX(CatTipo,MATCH(D2864,CatNome,0)),"?"))</f>
        <v/>
      </c>
      <c r="K2864" s="54">
        <f>IF(D2864="","",IFERROR(INDEX(CatGrupo,MATCH(D2864,CatNome,0)),"?"))</f>
        <v/>
      </c>
      <c r="L2864" s="55">
        <f>IF(J2864="Entrada",N(I2864),IF(J2864="Saída",-N(I2864),0))</f>
        <v/>
      </c>
      <c r="M2864" s="54">
        <f>IF(B2864="",0,IF(H2864="Previsto",IF(Visao="Realizado + previsto",1,0),1))</f>
        <v/>
      </c>
      <c r="N2864" s="54">
        <f>IF(OR(B2864="",H2864&lt;&gt;"Previsto"),"",IF(B2864&lt;TODAY(),"Atrasado",IF(B2864&lt;=TODAY()+7,"Vence em 7 dias","A vencer")))</f>
        <v/>
      </c>
    </row>
    <row r="2865">
      <c r="B2865" s="51" t="n"/>
      <c r="C2865" s="52" t="n"/>
      <c r="D2865" s="52" t="n"/>
      <c r="E2865" s="52" t="n"/>
      <c r="F2865" s="52" t="n"/>
      <c r="G2865" s="52" t="n"/>
      <c r="H2865" s="52" t="n"/>
      <c r="I2865" s="53" t="n"/>
      <c r="J2865" s="54">
        <f>IF(D2865="","",IFERROR(INDEX(CatTipo,MATCH(D2865,CatNome,0)),"?"))</f>
        <v/>
      </c>
      <c r="K2865" s="54">
        <f>IF(D2865="","",IFERROR(INDEX(CatGrupo,MATCH(D2865,CatNome,0)),"?"))</f>
        <v/>
      </c>
      <c r="L2865" s="55">
        <f>IF(J2865="Entrada",N(I2865),IF(J2865="Saída",-N(I2865),0))</f>
        <v/>
      </c>
      <c r="M2865" s="54">
        <f>IF(B2865="",0,IF(H2865="Previsto",IF(Visao="Realizado + previsto",1,0),1))</f>
        <v/>
      </c>
      <c r="N2865" s="54">
        <f>IF(OR(B2865="",H2865&lt;&gt;"Previsto"),"",IF(B2865&lt;TODAY(),"Atrasado",IF(B2865&lt;=TODAY()+7,"Vence em 7 dias","A vencer")))</f>
        <v/>
      </c>
    </row>
    <row r="2866">
      <c r="B2866" s="51" t="n"/>
      <c r="C2866" s="52" t="n"/>
      <c r="D2866" s="52" t="n"/>
      <c r="E2866" s="52" t="n"/>
      <c r="F2866" s="52" t="n"/>
      <c r="G2866" s="52" t="n"/>
      <c r="H2866" s="52" t="n"/>
      <c r="I2866" s="53" t="n"/>
      <c r="J2866" s="54">
        <f>IF(D2866="","",IFERROR(INDEX(CatTipo,MATCH(D2866,CatNome,0)),"?"))</f>
        <v/>
      </c>
      <c r="K2866" s="54">
        <f>IF(D2866="","",IFERROR(INDEX(CatGrupo,MATCH(D2866,CatNome,0)),"?"))</f>
        <v/>
      </c>
      <c r="L2866" s="55">
        <f>IF(J2866="Entrada",N(I2866),IF(J2866="Saída",-N(I2866),0))</f>
        <v/>
      </c>
      <c r="M2866" s="54">
        <f>IF(B2866="",0,IF(H2866="Previsto",IF(Visao="Realizado + previsto",1,0),1))</f>
        <v/>
      </c>
      <c r="N2866" s="54">
        <f>IF(OR(B2866="",H2866&lt;&gt;"Previsto"),"",IF(B2866&lt;TODAY(),"Atrasado",IF(B2866&lt;=TODAY()+7,"Vence em 7 dias","A vencer")))</f>
        <v/>
      </c>
    </row>
    <row r="2867">
      <c r="B2867" s="51" t="n"/>
      <c r="C2867" s="52" t="n"/>
      <c r="D2867" s="52" t="n"/>
      <c r="E2867" s="52" t="n"/>
      <c r="F2867" s="52" t="n"/>
      <c r="G2867" s="52" t="n"/>
      <c r="H2867" s="52" t="n"/>
      <c r="I2867" s="53" t="n"/>
      <c r="J2867" s="54">
        <f>IF(D2867="","",IFERROR(INDEX(CatTipo,MATCH(D2867,CatNome,0)),"?"))</f>
        <v/>
      </c>
      <c r="K2867" s="54">
        <f>IF(D2867="","",IFERROR(INDEX(CatGrupo,MATCH(D2867,CatNome,0)),"?"))</f>
        <v/>
      </c>
      <c r="L2867" s="55">
        <f>IF(J2867="Entrada",N(I2867),IF(J2867="Saída",-N(I2867),0))</f>
        <v/>
      </c>
      <c r="M2867" s="54">
        <f>IF(B2867="",0,IF(H2867="Previsto",IF(Visao="Realizado + previsto",1,0),1))</f>
        <v/>
      </c>
      <c r="N2867" s="54">
        <f>IF(OR(B2867="",H2867&lt;&gt;"Previsto"),"",IF(B2867&lt;TODAY(),"Atrasado",IF(B2867&lt;=TODAY()+7,"Vence em 7 dias","A vencer")))</f>
        <v/>
      </c>
    </row>
    <row r="2868">
      <c r="B2868" s="51" t="n"/>
      <c r="C2868" s="52" t="n"/>
      <c r="D2868" s="52" t="n"/>
      <c r="E2868" s="52" t="n"/>
      <c r="F2868" s="52" t="n"/>
      <c r="G2868" s="52" t="n"/>
      <c r="H2868" s="52" t="n"/>
      <c r="I2868" s="53" t="n"/>
      <c r="J2868" s="54">
        <f>IF(D2868="","",IFERROR(INDEX(CatTipo,MATCH(D2868,CatNome,0)),"?"))</f>
        <v/>
      </c>
      <c r="K2868" s="54">
        <f>IF(D2868="","",IFERROR(INDEX(CatGrupo,MATCH(D2868,CatNome,0)),"?"))</f>
        <v/>
      </c>
      <c r="L2868" s="55">
        <f>IF(J2868="Entrada",N(I2868),IF(J2868="Saída",-N(I2868),0))</f>
        <v/>
      </c>
      <c r="M2868" s="54">
        <f>IF(B2868="",0,IF(H2868="Previsto",IF(Visao="Realizado + previsto",1,0),1))</f>
        <v/>
      </c>
      <c r="N2868" s="54">
        <f>IF(OR(B2868="",H2868&lt;&gt;"Previsto"),"",IF(B2868&lt;TODAY(),"Atrasado",IF(B2868&lt;=TODAY()+7,"Vence em 7 dias","A vencer")))</f>
        <v/>
      </c>
    </row>
    <row r="2869">
      <c r="B2869" s="51" t="n"/>
      <c r="C2869" s="52" t="n"/>
      <c r="D2869" s="52" t="n"/>
      <c r="E2869" s="52" t="n"/>
      <c r="F2869" s="52" t="n"/>
      <c r="G2869" s="52" t="n"/>
      <c r="H2869" s="52" t="n"/>
      <c r="I2869" s="53" t="n"/>
      <c r="J2869" s="54">
        <f>IF(D2869="","",IFERROR(INDEX(CatTipo,MATCH(D2869,CatNome,0)),"?"))</f>
        <v/>
      </c>
      <c r="K2869" s="54">
        <f>IF(D2869="","",IFERROR(INDEX(CatGrupo,MATCH(D2869,CatNome,0)),"?"))</f>
        <v/>
      </c>
      <c r="L2869" s="55">
        <f>IF(J2869="Entrada",N(I2869),IF(J2869="Saída",-N(I2869),0))</f>
        <v/>
      </c>
      <c r="M2869" s="54">
        <f>IF(B2869="",0,IF(H2869="Previsto",IF(Visao="Realizado + previsto",1,0),1))</f>
        <v/>
      </c>
      <c r="N2869" s="54">
        <f>IF(OR(B2869="",H2869&lt;&gt;"Previsto"),"",IF(B2869&lt;TODAY(),"Atrasado",IF(B2869&lt;=TODAY()+7,"Vence em 7 dias","A vencer")))</f>
        <v/>
      </c>
    </row>
    <row r="2870">
      <c r="B2870" s="51" t="n"/>
      <c r="C2870" s="52" t="n"/>
      <c r="D2870" s="52" t="n"/>
      <c r="E2870" s="52" t="n"/>
      <c r="F2870" s="52" t="n"/>
      <c r="G2870" s="52" t="n"/>
      <c r="H2870" s="52" t="n"/>
      <c r="I2870" s="53" t="n"/>
      <c r="J2870" s="54">
        <f>IF(D2870="","",IFERROR(INDEX(CatTipo,MATCH(D2870,CatNome,0)),"?"))</f>
        <v/>
      </c>
      <c r="K2870" s="54">
        <f>IF(D2870="","",IFERROR(INDEX(CatGrupo,MATCH(D2870,CatNome,0)),"?"))</f>
        <v/>
      </c>
      <c r="L2870" s="55">
        <f>IF(J2870="Entrada",N(I2870),IF(J2870="Saída",-N(I2870),0))</f>
        <v/>
      </c>
      <c r="M2870" s="54">
        <f>IF(B2870="",0,IF(H2870="Previsto",IF(Visao="Realizado + previsto",1,0),1))</f>
        <v/>
      </c>
      <c r="N2870" s="54">
        <f>IF(OR(B2870="",H2870&lt;&gt;"Previsto"),"",IF(B2870&lt;TODAY(),"Atrasado",IF(B2870&lt;=TODAY()+7,"Vence em 7 dias","A vencer")))</f>
        <v/>
      </c>
    </row>
    <row r="2871">
      <c r="B2871" s="51" t="n"/>
      <c r="C2871" s="52" t="n"/>
      <c r="D2871" s="52" t="n"/>
      <c r="E2871" s="52" t="n"/>
      <c r="F2871" s="52" t="n"/>
      <c r="G2871" s="52" t="n"/>
      <c r="H2871" s="52" t="n"/>
      <c r="I2871" s="53" t="n"/>
      <c r="J2871" s="54">
        <f>IF(D2871="","",IFERROR(INDEX(CatTipo,MATCH(D2871,CatNome,0)),"?"))</f>
        <v/>
      </c>
      <c r="K2871" s="54">
        <f>IF(D2871="","",IFERROR(INDEX(CatGrupo,MATCH(D2871,CatNome,0)),"?"))</f>
        <v/>
      </c>
      <c r="L2871" s="55">
        <f>IF(J2871="Entrada",N(I2871),IF(J2871="Saída",-N(I2871),0))</f>
        <v/>
      </c>
      <c r="M2871" s="54">
        <f>IF(B2871="",0,IF(H2871="Previsto",IF(Visao="Realizado + previsto",1,0),1))</f>
        <v/>
      </c>
      <c r="N2871" s="54">
        <f>IF(OR(B2871="",H2871&lt;&gt;"Previsto"),"",IF(B2871&lt;TODAY(),"Atrasado",IF(B2871&lt;=TODAY()+7,"Vence em 7 dias","A vencer")))</f>
        <v/>
      </c>
    </row>
    <row r="2872">
      <c r="B2872" s="51" t="n"/>
      <c r="C2872" s="52" t="n"/>
      <c r="D2872" s="52" t="n"/>
      <c r="E2872" s="52" t="n"/>
      <c r="F2872" s="52" t="n"/>
      <c r="G2872" s="52" t="n"/>
      <c r="H2872" s="52" t="n"/>
      <c r="I2872" s="53" t="n"/>
      <c r="J2872" s="54">
        <f>IF(D2872="","",IFERROR(INDEX(CatTipo,MATCH(D2872,CatNome,0)),"?"))</f>
        <v/>
      </c>
      <c r="K2872" s="54">
        <f>IF(D2872="","",IFERROR(INDEX(CatGrupo,MATCH(D2872,CatNome,0)),"?"))</f>
        <v/>
      </c>
      <c r="L2872" s="55">
        <f>IF(J2872="Entrada",N(I2872),IF(J2872="Saída",-N(I2872),0))</f>
        <v/>
      </c>
      <c r="M2872" s="54">
        <f>IF(B2872="",0,IF(H2872="Previsto",IF(Visao="Realizado + previsto",1,0),1))</f>
        <v/>
      </c>
      <c r="N2872" s="54">
        <f>IF(OR(B2872="",H2872&lt;&gt;"Previsto"),"",IF(B2872&lt;TODAY(),"Atrasado",IF(B2872&lt;=TODAY()+7,"Vence em 7 dias","A vencer")))</f>
        <v/>
      </c>
    </row>
    <row r="2873">
      <c r="B2873" s="51" t="n"/>
      <c r="C2873" s="52" t="n"/>
      <c r="D2873" s="52" t="n"/>
      <c r="E2873" s="52" t="n"/>
      <c r="F2873" s="52" t="n"/>
      <c r="G2873" s="52" t="n"/>
      <c r="H2873" s="52" t="n"/>
      <c r="I2873" s="53" t="n"/>
      <c r="J2873" s="54">
        <f>IF(D2873="","",IFERROR(INDEX(CatTipo,MATCH(D2873,CatNome,0)),"?"))</f>
        <v/>
      </c>
      <c r="K2873" s="54">
        <f>IF(D2873="","",IFERROR(INDEX(CatGrupo,MATCH(D2873,CatNome,0)),"?"))</f>
        <v/>
      </c>
      <c r="L2873" s="55">
        <f>IF(J2873="Entrada",N(I2873),IF(J2873="Saída",-N(I2873),0))</f>
        <v/>
      </c>
      <c r="M2873" s="54">
        <f>IF(B2873="",0,IF(H2873="Previsto",IF(Visao="Realizado + previsto",1,0),1))</f>
        <v/>
      </c>
      <c r="N2873" s="54">
        <f>IF(OR(B2873="",H2873&lt;&gt;"Previsto"),"",IF(B2873&lt;TODAY(),"Atrasado",IF(B2873&lt;=TODAY()+7,"Vence em 7 dias","A vencer")))</f>
        <v/>
      </c>
    </row>
    <row r="2874">
      <c r="B2874" s="51" t="n"/>
      <c r="C2874" s="52" t="n"/>
      <c r="D2874" s="52" t="n"/>
      <c r="E2874" s="52" t="n"/>
      <c r="F2874" s="52" t="n"/>
      <c r="G2874" s="52" t="n"/>
      <c r="H2874" s="52" t="n"/>
      <c r="I2874" s="53" t="n"/>
      <c r="J2874" s="54">
        <f>IF(D2874="","",IFERROR(INDEX(CatTipo,MATCH(D2874,CatNome,0)),"?"))</f>
        <v/>
      </c>
      <c r="K2874" s="54">
        <f>IF(D2874="","",IFERROR(INDEX(CatGrupo,MATCH(D2874,CatNome,0)),"?"))</f>
        <v/>
      </c>
      <c r="L2874" s="55">
        <f>IF(J2874="Entrada",N(I2874),IF(J2874="Saída",-N(I2874),0))</f>
        <v/>
      </c>
      <c r="M2874" s="54">
        <f>IF(B2874="",0,IF(H2874="Previsto",IF(Visao="Realizado + previsto",1,0),1))</f>
        <v/>
      </c>
      <c r="N2874" s="54">
        <f>IF(OR(B2874="",H2874&lt;&gt;"Previsto"),"",IF(B2874&lt;TODAY(),"Atrasado",IF(B2874&lt;=TODAY()+7,"Vence em 7 dias","A vencer")))</f>
        <v/>
      </c>
    </row>
    <row r="2875">
      <c r="B2875" s="51" t="n"/>
      <c r="C2875" s="52" t="n"/>
      <c r="D2875" s="52" t="n"/>
      <c r="E2875" s="52" t="n"/>
      <c r="F2875" s="52" t="n"/>
      <c r="G2875" s="52" t="n"/>
      <c r="H2875" s="52" t="n"/>
      <c r="I2875" s="53" t="n"/>
      <c r="J2875" s="54">
        <f>IF(D2875="","",IFERROR(INDEX(CatTipo,MATCH(D2875,CatNome,0)),"?"))</f>
        <v/>
      </c>
      <c r="K2875" s="54">
        <f>IF(D2875="","",IFERROR(INDEX(CatGrupo,MATCH(D2875,CatNome,0)),"?"))</f>
        <v/>
      </c>
      <c r="L2875" s="55">
        <f>IF(J2875="Entrada",N(I2875),IF(J2875="Saída",-N(I2875),0))</f>
        <v/>
      </c>
      <c r="M2875" s="54">
        <f>IF(B2875="",0,IF(H2875="Previsto",IF(Visao="Realizado + previsto",1,0),1))</f>
        <v/>
      </c>
      <c r="N2875" s="54">
        <f>IF(OR(B2875="",H2875&lt;&gt;"Previsto"),"",IF(B2875&lt;TODAY(),"Atrasado",IF(B2875&lt;=TODAY()+7,"Vence em 7 dias","A vencer")))</f>
        <v/>
      </c>
    </row>
    <row r="2876">
      <c r="B2876" s="51" t="n"/>
      <c r="C2876" s="52" t="n"/>
      <c r="D2876" s="52" t="n"/>
      <c r="E2876" s="52" t="n"/>
      <c r="F2876" s="52" t="n"/>
      <c r="G2876" s="52" t="n"/>
      <c r="H2876" s="52" t="n"/>
      <c r="I2876" s="53" t="n"/>
      <c r="J2876" s="54">
        <f>IF(D2876="","",IFERROR(INDEX(CatTipo,MATCH(D2876,CatNome,0)),"?"))</f>
        <v/>
      </c>
      <c r="K2876" s="54">
        <f>IF(D2876="","",IFERROR(INDEX(CatGrupo,MATCH(D2876,CatNome,0)),"?"))</f>
        <v/>
      </c>
      <c r="L2876" s="55">
        <f>IF(J2876="Entrada",N(I2876),IF(J2876="Saída",-N(I2876),0))</f>
        <v/>
      </c>
      <c r="M2876" s="54">
        <f>IF(B2876="",0,IF(H2876="Previsto",IF(Visao="Realizado + previsto",1,0),1))</f>
        <v/>
      </c>
      <c r="N2876" s="54">
        <f>IF(OR(B2876="",H2876&lt;&gt;"Previsto"),"",IF(B2876&lt;TODAY(),"Atrasado",IF(B2876&lt;=TODAY()+7,"Vence em 7 dias","A vencer")))</f>
        <v/>
      </c>
    </row>
    <row r="2877">
      <c r="B2877" s="51" t="n"/>
      <c r="C2877" s="52" t="n"/>
      <c r="D2877" s="52" t="n"/>
      <c r="E2877" s="52" t="n"/>
      <c r="F2877" s="52" t="n"/>
      <c r="G2877" s="52" t="n"/>
      <c r="H2877" s="52" t="n"/>
      <c r="I2877" s="53" t="n"/>
      <c r="J2877" s="54">
        <f>IF(D2877="","",IFERROR(INDEX(CatTipo,MATCH(D2877,CatNome,0)),"?"))</f>
        <v/>
      </c>
      <c r="K2877" s="54">
        <f>IF(D2877="","",IFERROR(INDEX(CatGrupo,MATCH(D2877,CatNome,0)),"?"))</f>
        <v/>
      </c>
      <c r="L2877" s="55">
        <f>IF(J2877="Entrada",N(I2877),IF(J2877="Saída",-N(I2877),0))</f>
        <v/>
      </c>
      <c r="M2877" s="54">
        <f>IF(B2877="",0,IF(H2877="Previsto",IF(Visao="Realizado + previsto",1,0),1))</f>
        <v/>
      </c>
      <c r="N2877" s="54">
        <f>IF(OR(B2877="",H2877&lt;&gt;"Previsto"),"",IF(B2877&lt;TODAY(),"Atrasado",IF(B2877&lt;=TODAY()+7,"Vence em 7 dias","A vencer")))</f>
        <v/>
      </c>
    </row>
    <row r="2878">
      <c r="B2878" s="51" t="n"/>
      <c r="C2878" s="52" t="n"/>
      <c r="D2878" s="52" t="n"/>
      <c r="E2878" s="52" t="n"/>
      <c r="F2878" s="52" t="n"/>
      <c r="G2878" s="52" t="n"/>
      <c r="H2878" s="52" t="n"/>
      <c r="I2878" s="53" t="n"/>
      <c r="J2878" s="54">
        <f>IF(D2878="","",IFERROR(INDEX(CatTipo,MATCH(D2878,CatNome,0)),"?"))</f>
        <v/>
      </c>
      <c r="K2878" s="54">
        <f>IF(D2878="","",IFERROR(INDEX(CatGrupo,MATCH(D2878,CatNome,0)),"?"))</f>
        <v/>
      </c>
      <c r="L2878" s="55">
        <f>IF(J2878="Entrada",N(I2878),IF(J2878="Saída",-N(I2878),0))</f>
        <v/>
      </c>
      <c r="M2878" s="54">
        <f>IF(B2878="",0,IF(H2878="Previsto",IF(Visao="Realizado + previsto",1,0),1))</f>
        <v/>
      </c>
      <c r="N2878" s="54">
        <f>IF(OR(B2878="",H2878&lt;&gt;"Previsto"),"",IF(B2878&lt;TODAY(),"Atrasado",IF(B2878&lt;=TODAY()+7,"Vence em 7 dias","A vencer")))</f>
        <v/>
      </c>
    </row>
    <row r="2879">
      <c r="B2879" s="51" t="n"/>
      <c r="C2879" s="52" t="n"/>
      <c r="D2879" s="52" t="n"/>
      <c r="E2879" s="52" t="n"/>
      <c r="F2879" s="52" t="n"/>
      <c r="G2879" s="52" t="n"/>
      <c r="H2879" s="52" t="n"/>
      <c r="I2879" s="53" t="n"/>
      <c r="J2879" s="54">
        <f>IF(D2879="","",IFERROR(INDEX(CatTipo,MATCH(D2879,CatNome,0)),"?"))</f>
        <v/>
      </c>
      <c r="K2879" s="54">
        <f>IF(D2879="","",IFERROR(INDEX(CatGrupo,MATCH(D2879,CatNome,0)),"?"))</f>
        <v/>
      </c>
      <c r="L2879" s="55">
        <f>IF(J2879="Entrada",N(I2879),IF(J2879="Saída",-N(I2879),0))</f>
        <v/>
      </c>
      <c r="M2879" s="54">
        <f>IF(B2879="",0,IF(H2879="Previsto",IF(Visao="Realizado + previsto",1,0),1))</f>
        <v/>
      </c>
      <c r="N2879" s="54">
        <f>IF(OR(B2879="",H2879&lt;&gt;"Previsto"),"",IF(B2879&lt;TODAY(),"Atrasado",IF(B2879&lt;=TODAY()+7,"Vence em 7 dias","A vencer")))</f>
        <v/>
      </c>
    </row>
    <row r="2880">
      <c r="B2880" s="51" t="n"/>
      <c r="C2880" s="52" t="n"/>
      <c r="D2880" s="52" t="n"/>
      <c r="E2880" s="52" t="n"/>
      <c r="F2880" s="52" t="n"/>
      <c r="G2880" s="52" t="n"/>
      <c r="H2880" s="52" t="n"/>
      <c r="I2880" s="53" t="n"/>
      <c r="J2880" s="54">
        <f>IF(D2880="","",IFERROR(INDEX(CatTipo,MATCH(D2880,CatNome,0)),"?"))</f>
        <v/>
      </c>
      <c r="K2880" s="54">
        <f>IF(D2880="","",IFERROR(INDEX(CatGrupo,MATCH(D2880,CatNome,0)),"?"))</f>
        <v/>
      </c>
      <c r="L2880" s="55">
        <f>IF(J2880="Entrada",N(I2880),IF(J2880="Saída",-N(I2880),0))</f>
        <v/>
      </c>
      <c r="M2880" s="54">
        <f>IF(B2880="",0,IF(H2880="Previsto",IF(Visao="Realizado + previsto",1,0),1))</f>
        <v/>
      </c>
      <c r="N2880" s="54">
        <f>IF(OR(B2880="",H2880&lt;&gt;"Previsto"),"",IF(B2880&lt;TODAY(),"Atrasado",IF(B2880&lt;=TODAY()+7,"Vence em 7 dias","A vencer")))</f>
        <v/>
      </c>
    </row>
    <row r="2881">
      <c r="B2881" s="51" t="n"/>
      <c r="C2881" s="52" t="n"/>
      <c r="D2881" s="52" t="n"/>
      <c r="E2881" s="52" t="n"/>
      <c r="F2881" s="52" t="n"/>
      <c r="G2881" s="52" t="n"/>
      <c r="H2881" s="52" t="n"/>
      <c r="I2881" s="53" t="n"/>
      <c r="J2881" s="54">
        <f>IF(D2881="","",IFERROR(INDEX(CatTipo,MATCH(D2881,CatNome,0)),"?"))</f>
        <v/>
      </c>
      <c r="K2881" s="54">
        <f>IF(D2881="","",IFERROR(INDEX(CatGrupo,MATCH(D2881,CatNome,0)),"?"))</f>
        <v/>
      </c>
      <c r="L2881" s="55">
        <f>IF(J2881="Entrada",N(I2881),IF(J2881="Saída",-N(I2881),0))</f>
        <v/>
      </c>
      <c r="M2881" s="54">
        <f>IF(B2881="",0,IF(H2881="Previsto",IF(Visao="Realizado + previsto",1,0),1))</f>
        <v/>
      </c>
      <c r="N2881" s="54">
        <f>IF(OR(B2881="",H2881&lt;&gt;"Previsto"),"",IF(B2881&lt;TODAY(),"Atrasado",IF(B2881&lt;=TODAY()+7,"Vence em 7 dias","A vencer")))</f>
        <v/>
      </c>
    </row>
    <row r="2882">
      <c r="B2882" s="51" t="n"/>
      <c r="C2882" s="52" t="n"/>
      <c r="D2882" s="52" t="n"/>
      <c r="E2882" s="52" t="n"/>
      <c r="F2882" s="52" t="n"/>
      <c r="G2882" s="52" t="n"/>
      <c r="H2882" s="52" t="n"/>
      <c r="I2882" s="53" t="n"/>
      <c r="J2882" s="54">
        <f>IF(D2882="","",IFERROR(INDEX(CatTipo,MATCH(D2882,CatNome,0)),"?"))</f>
        <v/>
      </c>
      <c r="K2882" s="54">
        <f>IF(D2882="","",IFERROR(INDEX(CatGrupo,MATCH(D2882,CatNome,0)),"?"))</f>
        <v/>
      </c>
      <c r="L2882" s="55">
        <f>IF(J2882="Entrada",N(I2882),IF(J2882="Saída",-N(I2882),0))</f>
        <v/>
      </c>
      <c r="M2882" s="54">
        <f>IF(B2882="",0,IF(H2882="Previsto",IF(Visao="Realizado + previsto",1,0),1))</f>
        <v/>
      </c>
      <c r="N2882" s="54">
        <f>IF(OR(B2882="",H2882&lt;&gt;"Previsto"),"",IF(B2882&lt;TODAY(),"Atrasado",IF(B2882&lt;=TODAY()+7,"Vence em 7 dias","A vencer")))</f>
        <v/>
      </c>
    </row>
    <row r="2883">
      <c r="B2883" s="51" t="n"/>
      <c r="C2883" s="52" t="n"/>
      <c r="D2883" s="52" t="n"/>
      <c r="E2883" s="52" t="n"/>
      <c r="F2883" s="52" t="n"/>
      <c r="G2883" s="52" t="n"/>
      <c r="H2883" s="52" t="n"/>
      <c r="I2883" s="53" t="n"/>
      <c r="J2883" s="54">
        <f>IF(D2883="","",IFERROR(INDEX(CatTipo,MATCH(D2883,CatNome,0)),"?"))</f>
        <v/>
      </c>
      <c r="K2883" s="54">
        <f>IF(D2883="","",IFERROR(INDEX(CatGrupo,MATCH(D2883,CatNome,0)),"?"))</f>
        <v/>
      </c>
      <c r="L2883" s="55">
        <f>IF(J2883="Entrada",N(I2883),IF(J2883="Saída",-N(I2883),0))</f>
        <v/>
      </c>
      <c r="M2883" s="54">
        <f>IF(B2883="",0,IF(H2883="Previsto",IF(Visao="Realizado + previsto",1,0),1))</f>
        <v/>
      </c>
      <c r="N2883" s="54">
        <f>IF(OR(B2883="",H2883&lt;&gt;"Previsto"),"",IF(B2883&lt;TODAY(),"Atrasado",IF(B2883&lt;=TODAY()+7,"Vence em 7 dias","A vencer")))</f>
        <v/>
      </c>
    </row>
    <row r="2884">
      <c r="B2884" s="51" t="n"/>
      <c r="C2884" s="52" t="n"/>
      <c r="D2884" s="52" t="n"/>
      <c r="E2884" s="52" t="n"/>
      <c r="F2884" s="52" t="n"/>
      <c r="G2884" s="52" t="n"/>
      <c r="H2884" s="52" t="n"/>
      <c r="I2884" s="53" t="n"/>
      <c r="J2884" s="54">
        <f>IF(D2884="","",IFERROR(INDEX(CatTipo,MATCH(D2884,CatNome,0)),"?"))</f>
        <v/>
      </c>
      <c r="K2884" s="54">
        <f>IF(D2884="","",IFERROR(INDEX(CatGrupo,MATCH(D2884,CatNome,0)),"?"))</f>
        <v/>
      </c>
      <c r="L2884" s="55">
        <f>IF(J2884="Entrada",N(I2884),IF(J2884="Saída",-N(I2884),0))</f>
        <v/>
      </c>
      <c r="M2884" s="54">
        <f>IF(B2884="",0,IF(H2884="Previsto",IF(Visao="Realizado + previsto",1,0),1))</f>
        <v/>
      </c>
      <c r="N2884" s="54">
        <f>IF(OR(B2884="",H2884&lt;&gt;"Previsto"),"",IF(B2884&lt;TODAY(),"Atrasado",IF(B2884&lt;=TODAY()+7,"Vence em 7 dias","A vencer")))</f>
        <v/>
      </c>
    </row>
    <row r="2885">
      <c r="B2885" s="51" t="n"/>
      <c r="C2885" s="52" t="n"/>
      <c r="D2885" s="52" t="n"/>
      <c r="E2885" s="52" t="n"/>
      <c r="F2885" s="52" t="n"/>
      <c r="G2885" s="52" t="n"/>
      <c r="H2885" s="52" t="n"/>
      <c r="I2885" s="53" t="n"/>
      <c r="J2885" s="54">
        <f>IF(D2885="","",IFERROR(INDEX(CatTipo,MATCH(D2885,CatNome,0)),"?"))</f>
        <v/>
      </c>
      <c r="K2885" s="54">
        <f>IF(D2885="","",IFERROR(INDEX(CatGrupo,MATCH(D2885,CatNome,0)),"?"))</f>
        <v/>
      </c>
      <c r="L2885" s="55">
        <f>IF(J2885="Entrada",N(I2885),IF(J2885="Saída",-N(I2885),0))</f>
        <v/>
      </c>
      <c r="M2885" s="54">
        <f>IF(B2885="",0,IF(H2885="Previsto",IF(Visao="Realizado + previsto",1,0),1))</f>
        <v/>
      </c>
      <c r="N2885" s="54">
        <f>IF(OR(B2885="",H2885&lt;&gt;"Previsto"),"",IF(B2885&lt;TODAY(),"Atrasado",IF(B2885&lt;=TODAY()+7,"Vence em 7 dias","A vencer")))</f>
        <v/>
      </c>
    </row>
    <row r="2886">
      <c r="B2886" s="51" t="n"/>
      <c r="C2886" s="52" t="n"/>
      <c r="D2886" s="52" t="n"/>
      <c r="E2886" s="52" t="n"/>
      <c r="F2886" s="52" t="n"/>
      <c r="G2886" s="52" t="n"/>
      <c r="H2886" s="52" t="n"/>
      <c r="I2886" s="53" t="n"/>
      <c r="J2886" s="54">
        <f>IF(D2886="","",IFERROR(INDEX(CatTipo,MATCH(D2886,CatNome,0)),"?"))</f>
        <v/>
      </c>
      <c r="K2886" s="54">
        <f>IF(D2886="","",IFERROR(INDEX(CatGrupo,MATCH(D2886,CatNome,0)),"?"))</f>
        <v/>
      </c>
      <c r="L2886" s="55">
        <f>IF(J2886="Entrada",N(I2886),IF(J2886="Saída",-N(I2886),0))</f>
        <v/>
      </c>
      <c r="M2886" s="54">
        <f>IF(B2886="",0,IF(H2886="Previsto",IF(Visao="Realizado + previsto",1,0),1))</f>
        <v/>
      </c>
      <c r="N2886" s="54">
        <f>IF(OR(B2886="",H2886&lt;&gt;"Previsto"),"",IF(B2886&lt;TODAY(),"Atrasado",IF(B2886&lt;=TODAY()+7,"Vence em 7 dias","A vencer")))</f>
        <v/>
      </c>
    </row>
    <row r="2887">
      <c r="B2887" s="51" t="n"/>
      <c r="C2887" s="52" t="n"/>
      <c r="D2887" s="52" t="n"/>
      <c r="E2887" s="52" t="n"/>
      <c r="F2887" s="52" t="n"/>
      <c r="G2887" s="52" t="n"/>
      <c r="H2887" s="52" t="n"/>
      <c r="I2887" s="53" t="n"/>
      <c r="J2887" s="54">
        <f>IF(D2887="","",IFERROR(INDEX(CatTipo,MATCH(D2887,CatNome,0)),"?"))</f>
        <v/>
      </c>
      <c r="K2887" s="54">
        <f>IF(D2887="","",IFERROR(INDEX(CatGrupo,MATCH(D2887,CatNome,0)),"?"))</f>
        <v/>
      </c>
      <c r="L2887" s="55">
        <f>IF(J2887="Entrada",N(I2887),IF(J2887="Saída",-N(I2887),0))</f>
        <v/>
      </c>
      <c r="M2887" s="54">
        <f>IF(B2887="",0,IF(H2887="Previsto",IF(Visao="Realizado + previsto",1,0),1))</f>
        <v/>
      </c>
      <c r="N2887" s="54">
        <f>IF(OR(B2887="",H2887&lt;&gt;"Previsto"),"",IF(B2887&lt;TODAY(),"Atrasado",IF(B2887&lt;=TODAY()+7,"Vence em 7 dias","A vencer")))</f>
        <v/>
      </c>
    </row>
    <row r="2888">
      <c r="B2888" s="51" t="n"/>
      <c r="C2888" s="52" t="n"/>
      <c r="D2888" s="52" t="n"/>
      <c r="E2888" s="52" t="n"/>
      <c r="F2888" s="52" t="n"/>
      <c r="G2888" s="52" t="n"/>
      <c r="H2888" s="52" t="n"/>
      <c r="I2888" s="53" t="n"/>
      <c r="J2888" s="54">
        <f>IF(D2888="","",IFERROR(INDEX(CatTipo,MATCH(D2888,CatNome,0)),"?"))</f>
        <v/>
      </c>
      <c r="K2888" s="54">
        <f>IF(D2888="","",IFERROR(INDEX(CatGrupo,MATCH(D2888,CatNome,0)),"?"))</f>
        <v/>
      </c>
      <c r="L2888" s="55">
        <f>IF(J2888="Entrada",N(I2888),IF(J2888="Saída",-N(I2888),0))</f>
        <v/>
      </c>
      <c r="M2888" s="54">
        <f>IF(B2888="",0,IF(H2888="Previsto",IF(Visao="Realizado + previsto",1,0),1))</f>
        <v/>
      </c>
      <c r="N2888" s="54">
        <f>IF(OR(B2888="",H2888&lt;&gt;"Previsto"),"",IF(B2888&lt;TODAY(),"Atrasado",IF(B2888&lt;=TODAY()+7,"Vence em 7 dias","A vencer")))</f>
        <v/>
      </c>
    </row>
    <row r="2889">
      <c r="B2889" s="51" t="n"/>
      <c r="C2889" s="52" t="n"/>
      <c r="D2889" s="52" t="n"/>
      <c r="E2889" s="52" t="n"/>
      <c r="F2889" s="52" t="n"/>
      <c r="G2889" s="52" t="n"/>
      <c r="H2889" s="52" t="n"/>
      <c r="I2889" s="53" t="n"/>
      <c r="J2889" s="54">
        <f>IF(D2889="","",IFERROR(INDEX(CatTipo,MATCH(D2889,CatNome,0)),"?"))</f>
        <v/>
      </c>
      <c r="K2889" s="54">
        <f>IF(D2889="","",IFERROR(INDEX(CatGrupo,MATCH(D2889,CatNome,0)),"?"))</f>
        <v/>
      </c>
      <c r="L2889" s="55">
        <f>IF(J2889="Entrada",N(I2889),IF(J2889="Saída",-N(I2889),0))</f>
        <v/>
      </c>
      <c r="M2889" s="54">
        <f>IF(B2889="",0,IF(H2889="Previsto",IF(Visao="Realizado + previsto",1,0),1))</f>
        <v/>
      </c>
      <c r="N2889" s="54">
        <f>IF(OR(B2889="",H2889&lt;&gt;"Previsto"),"",IF(B2889&lt;TODAY(),"Atrasado",IF(B2889&lt;=TODAY()+7,"Vence em 7 dias","A vencer")))</f>
        <v/>
      </c>
    </row>
    <row r="2890">
      <c r="B2890" s="51" t="n"/>
      <c r="C2890" s="52" t="n"/>
      <c r="D2890" s="52" t="n"/>
      <c r="E2890" s="52" t="n"/>
      <c r="F2890" s="52" t="n"/>
      <c r="G2890" s="52" t="n"/>
      <c r="H2890" s="52" t="n"/>
      <c r="I2890" s="53" t="n"/>
      <c r="J2890" s="54">
        <f>IF(D2890="","",IFERROR(INDEX(CatTipo,MATCH(D2890,CatNome,0)),"?"))</f>
        <v/>
      </c>
      <c r="K2890" s="54">
        <f>IF(D2890="","",IFERROR(INDEX(CatGrupo,MATCH(D2890,CatNome,0)),"?"))</f>
        <v/>
      </c>
      <c r="L2890" s="55">
        <f>IF(J2890="Entrada",N(I2890),IF(J2890="Saída",-N(I2890),0))</f>
        <v/>
      </c>
      <c r="M2890" s="54">
        <f>IF(B2890="",0,IF(H2890="Previsto",IF(Visao="Realizado + previsto",1,0),1))</f>
        <v/>
      </c>
      <c r="N2890" s="54">
        <f>IF(OR(B2890="",H2890&lt;&gt;"Previsto"),"",IF(B2890&lt;TODAY(),"Atrasado",IF(B2890&lt;=TODAY()+7,"Vence em 7 dias","A vencer")))</f>
        <v/>
      </c>
    </row>
    <row r="2891">
      <c r="B2891" s="51" t="n"/>
      <c r="C2891" s="52" t="n"/>
      <c r="D2891" s="52" t="n"/>
      <c r="E2891" s="52" t="n"/>
      <c r="F2891" s="52" t="n"/>
      <c r="G2891" s="52" t="n"/>
      <c r="H2891" s="52" t="n"/>
      <c r="I2891" s="53" t="n"/>
      <c r="J2891" s="54">
        <f>IF(D2891="","",IFERROR(INDEX(CatTipo,MATCH(D2891,CatNome,0)),"?"))</f>
        <v/>
      </c>
      <c r="K2891" s="54">
        <f>IF(D2891="","",IFERROR(INDEX(CatGrupo,MATCH(D2891,CatNome,0)),"?"))</f>
        <v/>
      </c>
      <c r="L2891" s="55">
        <f>IF(J2891="Entrada",N(I2891),IF(J2891="Saída",-N(I2891),0))</f>
        <v/>
      </c>
      <c r="M2891" s="54">
        <f>IF(B2891="",0,IF(H2891="Previsto",IF(Visao="Realizado + previsto",1,0),1))</f>
        <v/>
      </c>
      <c r="N2891" s="54">
        <f>IF(OR(B2891="",H2891&lt;&gt;"Previsto"),"",IF(B2891&lt;TODAY(),"Atrasado",IF(B2891&lt;=TODAY()+7,"Vence em 7 dias","A vencer")))</f>
        <v/>
      </c>
    </row>
    <row r="2892">
      <c r="B2892" s="51" t="n"/>
      <c r="C2892" s="52" t="n"/>
      <c r="D2892" s="52" t="n"/>
      <c r="E2892" s="52" t="n"/>
      <c r="F2892" s="52" t="n"/>
      <c r="G2892" s="52" t="n"/>
      <c r="H2892" s="52" t="n"/>
      <c r="I2892" s="53" t="n"/>
      <c r="J2892" s="54">
        <f>IF(D2892="","",IFERROR(INDEX(CatTipo,MATCH(D2892,CatNome,0)),"?"))</f>
        <v/>
      </c>
      <c r="K2892" s="54">
        <f>IF(D2892="","",IFERROR(INDEX(CatGrupo,MATCH(D2892,CatNome,0)),"?"))</f>
        <v/>
      </c>
      <c r="L2892" s="55">
        <f>IF(J2892="Entrada",N(I2892),IF(J2892="Saída",-N(I2892),0))</f>
        <v/>
      </c>
      <c r="M2892" s="54">
        <f>IF(B2892="",0,IF(H2892="Previsto",IF(Visao="Realizado + previsto",1,0),1))</f>
        <v/>
      </c>
      <c r="N2892" s="54">
        <f>IF(OR(B2892="",H2892&lt;&gt;"Previsto"),"",IF(B2892&lt;TODAY(),"Atrasado",IF(B2892&lt;=TODAY()+7,"Vence em 7 dias","A vencer")))</f>
        <v/>
      </c>
    </row>
    <row r="2893">
      <c r="B2893" s="51" t="n"/>
      <c r="C2893" s="52" t="n"/>
      <c r="D2893" s="52" t="n"/>
      <c r="E2893" s="52" t="n"/>
      <c r="F2893" s="52" t="n"/>
      <c r="G2893" s="52" t="n"/>
      <c r="H2893" s="52" t="n"/>
      <c r="I2893" s="53" t="n"/>
      <c r="J2893" s="54">
        <f>IF(D2893="","",IFERROR(INDEX(CatTipo,MATCH(D2893,CatNome,0)),"?"))</f>
        <v/>
      </c>
      <c r="K2893" s="54">
        <f>IF(D2893="","",IFERROR(INDEX(CatGrupo,MATCH(D2893,CatNome,0)),"?"))</f>
        <v/>
      </c>
      <c r="L2893" s="55">
        <f>IF(J2893="Entrada",N(I2893),IF(J2893="Saída",-N(I2893),0))</f>
        <v/>
      </c>
      <c r="M2893" s="54">
        <f>IF(B2893="",0,IF(H2893="Previsto",IF(Visao="Realizado + previsto",1,0),1))</f>
        <v/>
      </c>
      <c r="N2893" s="54">
        <f>IF(OR(B2893="",H2893&lt;&gt;"Previsto"),"",IF(B2893&lt;TODAY(),"Atrasado",IF(B2893&lt;=TODAY()+7,"Vence em 7 dias","A vencer")))</f>
        <v/>
      </c>
    </row>
    <row r="2894">
      <c r="B2894" s="51" t="n"/>
      <c r="C2894" s="52" t="n"/>
      <c r="D2894" s="52" t="n"/>
      <c r="E2894" s="52" t="n"/>
      <c r="F2894" s="52" t="n"/>
      <c r="G2894" s="52" t="n"/>
      <c r="H2894" s="52" t="n"/>
      <c r="I2894" s="53" t="n"/>
      <c r="J2894" s="54">
        <f>IF(D2894="","",IFERROR(INDEX(CatTipo,MATCH(D2894,CatNome,0)),"?"))</f>
        <v/>
      </c>
      <c r="K2894" s="54">
        <f>IF(D2894="","",IFERROR(INDEX(CatGrupo,MATCH(D2894,CatNome,0)),"?"))</f>
        <v/>
      </c>
      <c r="L2894" s="55">
        <f>IF(J2894="Entrada",N(I2894),IF(J2894="Saída",-N(I2894),0))</f>
        <v/>
      </c>
      <c r="M2894" s="54">
        <f>IF(B2894="",0,IF(H2894="Previsto",IF(Visao="Realizado + previsto",1,0),1))</f>
        <v/>
      </c>
      <c r="N2894" s="54">
        <f>IF(OR(B2894="",H2894&lt;&gt;"Previsto"),"",IF(B2894&lt;TODAY(),"Atrasado",IF(B2894&lt;=TODAY()+7,"Vence em 7 dias","A vencer")))</f>
        <v/>
      </c>
    </row>
    <row r="2895">
      <c r="B2895" s="51" t="n"/>
      <c r="C2895" s="52" t="n"/>
      <c r="D2895" s="52" t="n"/>
      <c r="E2895" s="52" t="n"/>
      <c r="F2895" s="52" t="n"/>
      <c r="G2895" s="52" t="n"/>
      <c r="H2895" s="52" t="n"/>
      <c r="I2895" s="53" t="n"/>
      <c r="J2895" s="54">
        <f>IF(D2895="","",IFERROR(INDEX(CatTipo,MATCH(D2895,CatNome,0)),"?"))</f>
        <v/>
      </c>
      <c r="K2895" s="54">
        <f>IF(D2895="","",IFERROR(INDEX(CatGrupo,MATCH(D2895,CatNome,0)),"?"))</f>
        <v/>
      </c>
      <c r="L2895" s="55">
        <f>IF(J2895="Entrada",N(I2895),IF(J2895="Saída",-N(I2895),0))</f>
        <v/>
      </c>
      <c r="M2895" s="54">
        <f>IF(B2895="",0,IF(H2895="Previsto",IF(Visao="Realizado + previsto",1,0),1))</f>
        <v/>
      </c>
      <c r="N2895" s="54">
        <f>IF(OR(B2895="",H2895&lt;&gt;"Previsto"),"",IF(B2895&lt;TODAY(),"Atrasado",IF(B2895&lt;=TODAY()+7,"Vence em 7 dias","A vencer")))</f>
        <v/>
      </c>
    </row>
    <row r="2896">
      <c r="B2896" s="51" t="n"/>
      <c r="C2896" s="52" t="n"/>
      <c r="D2896" s="52" t="n"/>
      <c r="E2896" s="52" t="n"/>
      <c r="F2896" s="52" t="n"/>
      <c r="G2896" s="52" t="n"/>
      <c r="H2896" s="52" t="n"/>
      <c r="I2896" s="53" t="n"/>
      <c r="J2896" s="54">
        <f>IF(D2896="","",IFERROR(INDEX(CatTipo,MATCH(D2896,CatNome,0)),"?"))</f>
        <v/>
      </c>
      <c r="K2896" s="54">
        <f>IF(D2896="","",IFERROR(INDEX(CatGrupo,MATCH(D2896,CatNome,0)),"?"))</f>
        <v/>
      </c>
      <c r="L2896" s="55">
        <f>IF(J2896="Entrada",N(I2896),IF(J2896="Saída",-N(I2896),0))</f>
        <v/>
      </c>
      <c r="M2896" s="54">
        <f>IF(B2896="",0,IF(H2896="Previsto",IF(Visao="Realizado + previsto",1,0),1))</f>
        <v/>
      </c>
      <c r="N2896" s="54">
        <f>IF(OR(B2896="",H2896&lt;&gt;"Previsto"),"",IF(B2896&lt;TODAY(),"Atrasado",IF(B2896&lt;=TODAY()+7,"Vence em 7 dias","A vencer")))</f>
        <v/>
      </c>
    </row>
    <row r="2897">
      <c r="B2897" s="51" t="n"/>
      <c r="C2897" s="52" t="n"/>
      <c r="D2897" s="52" t="n"/>
      <c r="E2897" s="52" t="n"/>
      <c r="F2897" s="52" t="n"/>
      <c r="G2897" s="52" t="n"/>
      <c r="H2897" s="52" t="n"/>
      <c r="I2897" s="53" t="n"/>
      <c r="J2897" s="54">
        <f>IF(D2897="","",IFERROR(INDEX(CatTipo,MATCH(D2897,CatNome,0)),"?"))</f>
        <v/>
      </c>
      <c r="K2897" s="54">
        <f>IF(D2897="","",IFERROR(INDEX(CatGrupo,MATCH(D2897,CatNome,0)),"?"))</f>
        <v/>
      </c>
      <c r="L2897" s="55">
        <f>IF(J2897="Entrada",N(I2897),IF(J2897="Saída",-N(I2897),0))</f>
        <v/>
      </c>
      <c r="M2897" s="54">
        <f>IF(B2897="",0,IF(H2897="Previsto",IF(Visao="Realizado + previsto",1,0),1))</f>
        <v/>
      </c>
      <c r="N2897" s="54">
        <f>IF(OR(B2897="",H2897&lt;&gt;"Previsto"),"",IF(B2897&lt;TODAY(),"Atrasado",IF(B2897&lt;=TODAY()+7,"Vence em 7 dias","A vencer")))</f>
        <v/>
      </c>
    </row>
    <row r="2898">
      <c r="B2898" s="51" t="n"/>
      <c r="C2898" s="52" t="n"/>
      <c r="D2898" s="52" t="n"/>
      <c r="E2898" s="52" t="n"/>
      <c r="F2898" s="52" t="n"/>
      <c r="G2898" s="52" t="n"/>
      <c r="H2898" s="52" t="n"/>
      <c r="I2898" s="53" t="n"/>
      <c r="J2898" s="54">
        <f>IF(D2898="","",IFERROR(INDEX(CatTipo,MATCH(D2898,CatNome,0)),"?"))</f>
        <v/>
      </c>
      <c r="K2898" s="54">
        <f>IF(D2898="","",IFERROR(INDEX(CatGrupo,MATCH(D2898,CatNome,0)),"?"))</f>
        <v/>
      </c>
      <c r="L2898" s="55">
        <f>IF(J2898="Entrada",N(I2898),IF(J2898="Saída",-N(I2898),0))</f>
        <v/>
      </c>
      <c r="M2898" s="54">
        <f>IF(B2898="",0,IF(H2898="Previsto",IF(Visao="Realizado + previsto",1,0),1))</f>
        <v/>
      </c>
      <c r="N2898" s="54">
        <f>IF(OR(B2898="",H2898&lt;&gt;"Previsto"),"",IF(B2898&lt;TODAY(),"Atrasado",IF(B2898&lt;=TODAY()+7,"Vence em 7 dias","A vencer")))</f>
        <v/>
      </c>
    </row>
    <row r="2899">
      <c r="B2899" s="51" t="n"/>
      <c r="C2899" s="52" t="n"/>
      <c r="D2899" s="52" t="n"/>
      <c r="E2899" s="52" t="n"/>
      <c r="F2899" s="52" t="n"/>
      <c r="G2899" s="52" t="n"/>
      <c r="H2899" s="52" t="n"/>
      <c r="I2899" s="53" t="n"/>
      <c r="J2899" s="54">
        <f>IF(D2899="","",IFERROR(INDEX(CatTipo,MATCH(D2899,CatNome,0)),"?"))</f>
        <v/>
      </c>
      <c r="K2899" s="54">
        <f>IF(D2899="","",IFERROR(INDEX(CatGrupo,MATCH(D2899,CatNome,0)),"?"))</f>
        <v/>
      </c>
      <c r="L2899" s="55">
        <f>IF(J2899="Entrada",N(I2899),IF(J2899="Saída",-N(I2899),0))</f>
        <v/>
      </c>
      <c r="M2899" s="54">
        <f>IF(B2899="",0,IF(H2899="Previsto",IF(Visao="Realizado + previsto",1,0),1))</f>
        <v/>
      </c>
      <c r="N2899" s="54">
        <f>IF(OR(B2899="",H2899&lt;&gt;"Previsto"),"",IF(B2899&lt;TODAY(),"Atrasado",IF(B2899&lt;=TODAY()+7,"Vence em 7 dias","A vencer")))</f>
        <v/>
      </c>
    </row>
    <row r="2900">
      <c r="B2900" s="51" t="n"/>
      <c r="C2900" s="52" t="n"/>
      <c r="D2900" s="52" t="n"/>
      <c r="E2900" s="52" t="n"/>
      <c r="F2900" s="52" t="n"/>
      <c r="G2900" s="52" t="n"/>
      <c r="H2900" s="52" t="n"/>
      <c r="I2900" s="53" t="n"/>
      <c r="J2900" s="54">
        <f>IF(D2900="","",IFERROR(INDEX(CatTipo,MATCH(D2900,CatNome,0)),"?"))</f>
        <v/>
      </c>
      <c r="K2900" s="54">
        <f>IF(D2900="","",IFERROR(INDEX(CatGrupo,MATCH(D2900,CatNome,0)),"?"))</f>
        <v/>
      </c>
      <c r="L2900" s="55">
        <f>IF(J2900="Entrada",N(I2900),IF(J2900="Saída",-N(I2900),0))</f>
        <v/>
      </c>
      <c r="M2900" s="54">
        <f>IF(B2900="",0,IF(H2900="Previsto",IF(Visao="Realizado + previsto",1,0),1))</f>
        <v/>
      </c>
      <c r="N2900" s="54">
        <f>IF(OR(B2900="",H2900&lt;&gt;"Previsto"),"",IF(B2900&lt;TODAY(),"Atrasado",IF(B2900&lt;=TODAY()+7,"Vence em 7 dias","A vencer")))</f>
        <v/>
      </c>
    </row>
    <row r="2901">
      <c r="B2901" s="51" t="n"/>
      <c r="C2901" s="52" t="n"/>
      <c r="D2901" s="52" t="n"/>
      <c r="E2901" s="52" t="n"/>
      <c r="F2901" s="52" t="n"/>
      <c r="G2901" s="52" t="n"/>
      <c r="H2901" s="52" t="n"/>
      <c r="I2901" s="53" t="n"/>
      <c r="J2901" s="54">
        <f>IF(D2901="","",IFERROR(INDEX(CatTipo,MATCH(D2901,CatNome,0)),"?"))</f>
        <v/>
      </c>
      <c r="K2901" s="54">
        <f>IF(D2901="","",IFERROR(INDEX(CatGrupo,MATCH(D2901,CatNome,0)),"?"))</f>
        <v/>
      </c>
      <c r="L2901" s="55">
        <f>IF(J2901="Entrada",N(I2901),IF(J2901="Saída",-N(I2901),0))</f>
        <v/>
      </c>
      <c r="M2901" s="54">
        <f>IF(B2901="",0,IF(H2901="Previsto",IF(Visao="Realizado + previsto",1,0),1))</f>
        <v/>
      </c>
      <c r="N2901" s="54">
        <f>IF(OR(B2901="",H2901&lt;&gt;"Previsto"),"",IF(B2901&lt;TODAY(),"Atrasado",IF(B2901&lt;=TODAY()+7,"Vence em 7 dias","A vencer")))</f>
        <v/>
      </c>
    </row>
    <row r="2902">
      <c r="B2902" s="51" t="n"/>
      <c r="C2902" s="52" t="n"/>
      <c r="D2902" s="52" t="n"/>
      <c r="E2902" s="52" t="n"/>
      <c r="F2902" s="52" t="n"/>
      <c r="G2902" s="52" t="n"/>
      <c r="H2902" s="52" t="n"/>
      <c r="I2902" s="53" t="n"/>
      <c r="J2902" s="54">
        <f>IF(D2902="","",IFERROR(INDEX(CatTipo,MATCH(D2902,CatNome,0)),"?"))</f>
        <v/>
      </c>
      <c r="K2902" s="54">
        <f>IF(D2902="","",IFERROR(INDEX(CatGrupo,MATCH(D2902,CatNome,0)),"?"))</f>
        <v/>
      </c>
      <c r="L2902" s="55">
        <f>IF(J2902="Entrada",N(I2902),IF(J2902="Saída",-N(I2902),0))</f>
        <v/>
      </c>
      <c r="M2902" s="54">
        <f>IF(B2902="",0,IF(H2902="Previsto",IF(Visao="Realizado + previsto",1,0),1))</f>
        <v/>
      </c>
      <c r="N2902" s="54">
        <f>IF(OR(B2902="",H2902&lt;&gt;"Previsto"),"",IF(B2902&lt;TODAY(),"Atrasado",IF(B2902&lt;=TODAY()+7,"Vence em 7 dias","A vencer")))</f>
        <v/>
      </c>
    </row>
    <row r="2903">
      <c r="B2903" s="51" t="n"/>
      <c r="C2903" s="52" t="n"/>
      <c r="D2903" s="52" t="n"/>
      <c r="E2903" s="52" t="n"/>
      <c r="F2903" s="52" t="n"/>
      <c r="G2903" s="52" t="n"/>
      <c r="H2903" s="52" t="n"/>
      <c r="I2903" s="53" t="n"/>
      <c r="J2903" s="54">
        <f>IF(D2903="","",IFERROR(INDEX(CatTipo,MATCH(D2903,CatNome,0)),"?"))</f>
        <v/>
      </c>
      <c r="K2903" s="54">
        <f>IF(D2903="","",IFERROR(INDEX(CatGrupo,MATCH(D2903,CatNome,0)),"?"))</f>
        <v/>
      </c>
      <c r="L2903" s="55">
        <f>IF(J2903="Entrada",N(I2903),IF(J2903="Saída",-N(I2903),0))</f>
        <v/>
      </c>
      <c r="M2903" s="54">
        <f>IF(B2903="",0,IF(H2903="Previsto",IF(Visao="Realizado + previsto",1,0),1))</f>
        <v/>
      </c>
      <c r="N2903" s="54">
        <f>IF(OR(B2903="",H2903&lt;&gt;"Previsto"),"",IF(B2903&lt;TODAY(),"Atrasado",IF(B2903&lt;=TODAY()+7,"Vence em 7 dias","A vencer")))</f>
        <v/>
      </c>
    </row>
    <row r="2904">
      <c r="B2904" s="51" t="n"/>
      <c r="C2904" s="52" t="n"/>
      <c r="D2904" s="52" t="n"/>
      <c r="E2904" s="52" t="n"/>
      <c r="F2904" s="52" t="n"/>
      <c r="G2904" s="52" t="n"/>
      <c r="H2904" s="52" t="n"/>
      <c r="I2904" s="53" t="n"/>
      <c r="J2904" s="54">
        <f>IF(D2904="","",IFERROR(INDEX(CatTipo,MATCH(D2904,CatNome,0)),"?"))</f>
        <v/>
      </c>
      <c r="K2904" s="54">
        <f>IF(D2904="","",IFERROR(INDEX(CatGrupo,MATCH(D2904,CatNome,0)),"?"))</f>
        <v/>
      </c>
      <c r="L2904" s="55">
        <f>IF(J2904="Entrada",N(I2904),IF(J2904="Saída",-N(I2904),0))</f>
        <v/>
      </c>
      <c r="M2904" s="54">
        <f>IF(B2904="",0,IF(H2904="Previsto",IF(Visao="Realizado + previsto",1,0),1))</f>
        <v/>
      </c>
      <c r="N2904" s="54">
        <f>IF(OR(B2904="",H2904&lt;&gt;"Previsto"),"",IF(B2904&lt;TODAY(),"Atrasado",IF(B2904&lt;=TODAY()+7,"Vence em 7 dias","A vencer")))</f>
        <v/>
      </c>
    </row>
    <row r="2905">
      <c r="B2905" s="51" t="n"/>
      <c r="C2905" s="52" t="n"/>
      <c r="D2905" s="52" t="n"/>
      <c r="E2905" s="52" t="n"/>
      <c r="F2905" s="52" t="n"/>
      <c r="G2905" s="52" t="n"/>
      <c r="H2905" s="52" t="n"/>
      <c r="I2905" s="53" t="n"/>
      <c r="J2905" s="54">
        <f>IF(D2905="","",IFERROR(INDEX(CatTipo,MATCH(D2905,CatNome,0)),"?"))</f>
        <v/>
      </c>
      <c r="K2905" s="54">
        <f>IF(D2905="","",IFERROR(INDEX(CatGrupo,MATCH(D2905,CatNome,0)),"?"))</f>
        <v/>
      </c>
      <c r="L2905" s="55">
        <f>IF(J2905="Entrada",N(I2905),IF(J2905="Saída",-N(I2905),0))</f>
        <v/>
      </c>
      <c r="M2905" s="54">
        <f>IF(B2905="",0,IF(H2905="Previsto",IF(Visao="Realizado + previsto",1,0),1))</f>
        <v/>
      </c>
      <c r="N2905" s="54">
        <f>IF(OR(B2905="",H2905&lt;&gt;"Previsto"),"",IF(B2905&lt;TODAY(),"Atrasado",IF(B2905&lt;=TODAY()+7,"Vence em 7 dias","A vencer")))</f>
        <v/>
      </c>
    </row>
    <row r="2906">
      <c r="B2906" s="51" t="n"/>
      <c r="C2906" s="52" t="n"/>
      <c r="D2906" s="52" t="n"/>
      <c r="E2906" s="52" t="n"/>
      <c r="F2906" s="52" t="n"/>
      <c r="G2906" s="52" t="n"/>
      <c r="H2906" s="52" t="n"/>
      <c r="I2906" s="53" t="n"/>
      <c r="J2906" s="54">
        <f>IF(D2906="","",IFERROR(INDEX(CatTipo,MATCH(D2906,CatNome,0)),"?"))</f>
        <v/>
      </c>
      <c r="K2906" s="54">
        <f>IF(D2906="","",IFERROR(INDEX(CatGrupo,MATCH(D2906,CatNome,0)),"?"))</f>
        <v/>
      </c>
      <c r="L2906" s="55">
        <f>IF(J2906="Entrada",N(I2906),IF(J2906="Saída",-N(I2906),0))</f>
        <v/>
      </c>
      <c r="M2906" s="54">
        <f>IF(B2906="",0,IF(H2906="Previsto",IF(Visao="Realizado + previsto",1,0),1))</f>
        <v/>
      </c>
      <c r="N2906" s="54">
        <f>IF(OR(B2906="",H2906&lt;&gt;"Previsto"),"",IF(B2906&lt;TODAY(),"Atrasado",IF(B2906&lt;=TODAY()+7,"Vence em 7 dias","A vencer")))</f>
        <v/>
      </c>
    </row>
    <row r="2907">
      <c r="B2907" s="51" t="n"/>
      <c r="C2907" s="52" t="n"/>
      <c r="D2907" s="52" t="n"/>
      <c r="E2907" s="52" t="n"/>
      <c r="F2907" s="52" t="n"/>
      <c r="G2907" s="52" t="n"/>
      <c r="H2907" s="52" t="n"/>
      <c r="I2907" s="53" t="n"/>
      <c r="J2907" s="54">
        <f>IF(D2907="","",IFERROR(INDEX(CatTipo,MATCH(D2907,CatNome,0)),"?"))</f>
        <v/>
      </c>
      <c r="K2907" s="54">
        <f>IF(D2907="","",IFERROR(INDEX(CatGrupo,MATCH(D2907,CatNome,0)),"?"))</f>
        <v/>
      </c>
      <c r="L2907" s="55">
        <f>IF(J2907="Entrada",N(I2907),IF(J2907="Saída",-N(I2907),0))</f>
        <v/>
      </c>
      <c r="M2907" s="54">
        <f>IF(B2907="",0,IF(H2907="Previsto",IF(Visao="Realizado + previsto",1,0),1))</f>
        <v/>
      </c>
      <c r="N2907" s="54">
        <f>IF(OR(B2907="",H2907&lt;&gt;"Previsto"),"",IF(B2907&lt;TODAY(),"Atrasado",IF(B2907&lt;=TODAY()+7,"Vence em 7 dias","A vencer")))</f>
        <v/>
      </c>
    </row>
    <row r="2908">
      <c r="B2908" s="51" t="n"/>
      <c r="C2908" s="52" t="n"/>
      <c r="D2908" s="52" t="n"/>
      <c r="E2908" s="52" t="n"/>
      <c r="F2908" s="52" t="n"/>
      <c r="G2908" s="52" t="n"/>
      <c r="H2908" s="52" t="n"/>
      <c r="I2908" s="53" t="n"/>
      <c r="J2908" s="54">
        <f>IF(D2908="","",IFERROR(INDEX(CatTipo,MATCH(D2908,CatNome,0)),"?"))</f>
        <v/>
      </c>
      <c r="K2908" s="54">
        <f>IF(D2908="","",IFERROR(INDEX(CatGrupo,MATCH(D2908,CatNome,0)),"?"))</f>
        <v/>
      </c>
      <c r="L2908" s="55">
        <f>IF(J2908="Entrada",N(I2908),IF(J2908="Saída",-N(I2908),0))</f>
        <v/>
      </c>
      <c r="M2908" s="54">
        <f>IF(B2908="",0,IF(H2908="Previsto",IF(Visao="Realizado + previsto",1,0),1))</f>
        <v/>
      </c>
      <c r="N2908" s="54">
        <f>IF(OR(B2908="",H2908&lt;&gt;"Previsto"),"",IF(B2908&lt;TODAY(),"Atrasado",IF(B2908&lt;=TODAY()+7,"Vence em 7 dias","A vencer")))</f>
        <v/>
      </c>
    </row>
    <row r="2909">
      <c r="B2909" s="51" t="n"/>
      <c r="C2909" s="52" t="n"/>
      <c r="D2909" s="52" t="n"/>
      <c r="E2909" s="52" t="n"/>
      <c r="F2909" s="52" t="n"/>
      <c r="G2909" s="52" t="n"/>
      <c r="H2909" s="52" t="n"/>
      <c r="I2909" s="53" t="n"/>
      <c r="J2909" s="54">
        <f>IF(D2909="","",IFERROR(INDEX(CatTipo,MATCH(D2909,CatNome,0)),"?"))</f>
        <v/>
      </c>
      <c r="K2909" s="54">
        <f>IF(D2909="","",IFERROR(INDEX(CatGrupo,MATCH(D2909,CatNome,0)),"?"))</f>
        <v/>
      </c>
      <c r="L2909" s="55">
        <f>IF(J2909="Entrada",N(I2909),IF(J2909="Saída",-N(I2909),0))</f>
        <v/>
      </c>
      <c r="M2909" s="54">
        <f>IF(B2909="",0,IF(H2909="Previsto",IF(Visao="Realizado + previsto",1,0),1))</f>
        <v/>
      </c>
      <c r="N2909" s="54">
        <f>IF(OR(B2909="",H2909&lt;&gt;"Previsto"),"",IF(B2909&lt;TODAY(),"Atrasado",IF(B2909&lt;=TODAY()+7,"Vence em 7 dias","A vencer")))</f>
        <v/>
      </c>
    </row>
    <row r="2910">
      <c r="B2910" s="51" t="n"/>
      <c r="C2910" s="52" t="n"/>
      <c r="D2910" s="52" t="n"/>
      <c r="E2910" s="52" t="n"/>
      <c r="F2910" s="52" t="n"/>
      <c r="G2910" s="52" t="n"/>
      <c r="H2910" s="52" t="n"/>
      <c r="I2910" s="53" t="n"/>
      <c r="J2910" s="54">
        <f>IF(D2910="","",IFERROR(INDEX(CatTipo,MATCH(D2910,CatNome,0)),"?"))</f>
        <v/>
      </c>
      <c r="K2910" s="54">
        <f>IF(D2910="","",IFERROR(INDEX(CatGrupo,MATCH(D2910,CatNome,0)),"?"))</f>
        <v/>
      </c>
      <c r="L2910" s="55">
        <f>IF(J2910="Entrada",N(I2910),IF(J2910="Saída",-N(I2910),0))</f>
        <v/>
      </c>
      <c r="M2910" s="54">
        <f>IF(B2910="",0,IF(H2910="Previsto",IF(Visao="Realizado + previsto",1,0),1))</f>
        <v/>
      </c>
      <c r="N2910" s="54">
        <f>IF(OR(B2910="",H2910&lt;&gt;"Previsto"),"",IF(B2910&lt;TODAY(),"Atrasado",IF(B2910&lt;=TODAY()+7,"Vence em 7 dias","A vencer")))</f>
        <v/>
      </c>
    </row>
    <row r="2911">
      <c r="B2911" s="51" t="n"/>
      <c r="C2911" s="52" t="n"/>
      <c r="D2911" s="52" t="n"/>
      <c r="E2911" s="52" t="n"/>
      <c r="F2911" s="52" t="n"/>
      <c r="G2911" s="52" t="n"/>
      <c r="H2911" s="52" t="n"/>
      <c r="I2911" s="53" t="n"/>
      <c r="J2911" s="54">
        <f>IF(D2911="","",IFERROR(INDEX(CatTipo,MATCH(D2911,CatNome,0)),"?"))</f>
        <v/>
      </c>
      <c r="K2911" s="54">
        <f>IF(D2911="","",IFERROR(INDEX(CatGrupo,MATCH(D2911,CatNome,0)),"?"))</f>
        <v/>
      </c>
      <c r="L2911" s="55">
        <f>IF(J2911="Entrada",N(I2911),IF(J2911="Saída",-N(I2911),0))</f>
        <v/>
      </c>
      <c r="M2911" s="54">
        <f>IF(B2911="",0,IF(H2911="Previsto",IF(Visao="Realizado + previsto",1,0),1))</f>
        <v/>
      </c>
      <c r="N2911" s="54">
        <f>IF(OR(B2911="",H2911&lt;&gt;"Previsto"),"",IF(B2911&lt;TODAY(),"Atrasado",IF(B2911&lt;=TODAY()+7,"Vence em 7 dias","A vencer")))</f>
        <v/>
      </c>
    </row>
    <row r="2912">
      <c r="B2912" s="51" t="n"/>
      <c r="C2912" s="52" t="n"/>
      <c r="D2912" s="52" t="n"/>
      <c r="E2912" s="52" t="n"/>
      <c r="F2912" s="52" t="n"/>
      <c r="G2912" s="52" t="n"/>
      <c r="H2912" s="52" t="n"/>
      <c r="I2912" s="53" t="n"/>
      <c r="J2912" s="54">
        <f>IF(D2912="","",IFERROR(INDEX(CatTipo,MATCH(D2912,CatNome,0)),"?"))</f>
        <v/>
      </c>
      <c r="K2912" s="54">
        <f>IF(D2912="","",IFERROR(INDEX(CatGrupo,MATCH(D2912,CatNome,0)),"?"))</f>
        <v/>
      </c>
      <c r="L2912" s="55">
        <f>IF(J2912="Entrada",N(I2912),IF(J2912="Saída",-N(I2912),0))</f>
        <v/>
      </c>
      <c r="M2912" s="54">
        <f>IF(B2912="",0,IF(H2912="Previsto",IF(Visao="Realizado + previsto",1,0),1))</f>
        <v/>
      </c>
      <c r="N2912" s="54">
        <f>IF(OR(B2912="",H2912&lt;&gt;"Previsto"),"",IF(B2912&lt;TODAY(),"Atrasado",IF(B2912&lt;=TODAY()+7,"Vence em 7 dias","A vencer")))</f>
        <v/>
      </c>
    </row>
    <row r="2913">
      <c r="B2913" s="51" t="n"/>
      <c r="C2913" s="52" t="n"/>
      <c r="D2913" s="52" t="n"/>
      <c r="E2913" s="52" t="n"/>
      <c r="F2913" s="52" t="n"/>
      <c r="G2913" s="52" t="n"/>
      <c r="H2913" s="52" t="n"/>
      <c r="I2913" s="53" t="n"/>
      <c r="J2913" s="54">
        <f>IF(D2913="","",IFERROR(INDEX(CatTipo,MATCH(D2913,CatNome,0)),"?"))</f>
        <v/>
      </c>
      <c r="K2913" s="54">
        <f>IF(D2913="","",IFERROR(INDEX(CatGrupo,MATCH(D2913,CatNome,0)),"?"))</f>
        <v/>
      </c>
      <c r="L2913" s="55">
        <f>IF(J2913="Entrada",N(I2913),IF(J2913="Saída",-N(I2913),0))</f>
        <v/>
      </c>
      <c r="M2913" s="54">
        <f>IF(B2913="",0,IF(H2913="Previsto",IF(Visao="Realizado + previsto",1,0),1))</f>
        <v/>
      </c>
      <c r="N2913" s="54">
        <f>IF(OR(B2913="",H2913&lt;&gt;"Previsto"),"",IF(B2913&lt;TODAY(),"Atrasado",IF(B2913&lt;=TODAY()+7,"Vence em 7 dias","A vencer")))</f>
        <v/>
      </c>
    </row>
    <row r="2914">
      <c r="B2914" s="51" t="n"/>
      <c r="C2914" s="52" t="n"/>
      <c r="D2914" s="52" t="n"/>
      <c r="E2914" s="52" t="n"/>
      <c r="F2914" s="52" t="n"/>
      <c r="G2914" s="52" t="n"/>
      <c r="H2914" s="52" t="n"/>
      <c r="I2914" s="53" t="n"/>
      <c r="J2914" s="54">
        <f>IF(D2914="","",IFERROR(INDEX(CatTipo,MATCH(D2914,CatNome,0)),"?"))</f>
        <v/>
      </c>
      <c r="K2914" s="54">
        <f>IF(D2914="","",IFERROR(INDEX(CatGrupo,MATCH(D2914,CatNome,0)),"?"))</f>
        <v/>
      </c>
      <c r="L2914" s="55">
        <f>IF(J2914="Entrada",N(I2914),IF(J2914="Saída",-N(I2914),0))</f>
        <v/>
      </c>
      <c r="M2914" s="54">
        <f>IF(B2914="",0,IF(H2914="Previsto",IF(Visao="Realizado + previsto",1,0),1))</f>
        <v/>
      </c>
      <c r="N2914" s="54">
        <f>IF(OR(B2914="",H2914&lt;&gt;"Previsto"),"",IF(B2914&lt;TODAY(),"Atrasado",IF(B2914&lt;=TODAY()+7,"Vence em 7 dias","A vencer")))</f>
        <v/>
      </c>
    </row>
    <row r="2915">
      <c r="B2915" s="51" t="n"/>
      <c r="C2915" s="52" t="n"/>
      <c r="D2915" s="52" t="n"/>
      <c r="E2915" s="52" t="n"/>
      <c r="F2915" s="52" t="n"/>
      <c r="G2915" s="52" t="n"/>
      <c r="H2915" s="52" t="n"/>
      <c r="I2915" s="53" t="n"/>
      <c r="J2915" s="54">
        <f>IF(D2915="","",IFERROR(INDEX(CatTipo,MATCH(D2915,CatNome,0)),"?"))</f>
        <v/>
      </c>
      <c r="K2915" s="54">
        <f>IF(D2915="","",IFERROR(INDEX(CatGrupo,MATCH(D2915,CatNome,0)),"?"))</f>
        <v/>
      </c>
      <c r="L2915" s="55">
        <f>IF(J2915="Entrada",N(I2915),IF(J2915="Saída",-N(I2915),0))</f>
        <v/>
      </c>
      <c r="M2915" s="54">
        <f>IF(B2915="",0,IF(H2915="Previsto",IF(Visao="Realizado + previsto",1,0),1))</f>
        <v/>
      </c>
      <c r="N2915" s="54">
        <f>IF(OR(B2915="",H2915&lt;&gt;"Previsto"),"",IF(B2915&lt;TODAY(),"Atrasado",IF(B2915&lt;=TODAY()+7,"Vence em 7 dias","A vencer")))</f>
        <v/>
      </c>
    </row>
    <row r="2916">
      <c r="B2916" s="51" t="n"/>
      <c r="C2916" s="52" t="n"/>
      <c r="D2916" s="52" t="n"/>
      <c r="E2916" s="52" t="n"/>
      <c r="F2916" s="52" t="n"/>
      <c r="G2916" s="52" t="n"/>
      <c r="H2916" s="52" t="n"/>
      <c r="I2916" s="53" t="n"/>
      <c r="J2916" s="54">
        <f>IF(D2916="","",IFERROR(INDEX(CatTipo,MATCH(D2916,CatNome,0)),"?"))</f>
        <v/>
      </c>
      <c r="K2916" s="54">
        <f>IF(D2916="","",IFERROR(INDEX(CatGrupo,MATCH(D2916,CatNome,0)),"?"))</f>
        <v/>
      </c>
      <c r="L2916" s="55">
        <f>IF(J2916="Entrada",N(I2916),IF(J2916="Saída",-N(I2916),0))</f>
        <v/>
      </c>
      <c r="M2916" s="54">
        <f>IF(B2916="",0,IF(H2916="Previsto",IF(Visao="Realizado + previsto",1,0),1))</f>
        <v/>
      </c>
      <c r="N2916" s="54">
        <f>IF(OR(B2916="",H2916&lt;&gt;"Previsto"),"",IF(B2916&lt;TODAY(),"Atrasado",IF(B2916&lt;=TODAY()+7,"Vence em 7 dias","A vencer")))</f>
        <v/>
      </c>
    </row>
    <row r="2917">
      <c r="B2917" s="51" t="n"/>
      <c r="C2917" s="52" t="n"/>
      <c r="D2917" s="52" t="n"/>
      <c r="E2917" s="52" t="n"/>
      <c r="F2917" s="52" t="n"/>
      <c r="G2917" s="52" t="n"/>
      <c r="H2917" s="52" t="n"/>
      <c r="I2917" s="53" t="n"/>
      <c r="J2917" s="54">
        <f>IF(D2917="","",IFERROR(INDEX(CatTipo,MATCH(D2917,CatNome,0)),"?"))</f>
        <v/>
      </c>
      <c r="K2917" s="54">
        <f>IF(D2917="","",IFERROR(INDEX(CatGrupo,MATCH(D2917,CatNome,0)),"?"))</f>
        <v/>
      </c>
      <c r="L2917" s="55">
        <f>IF(J2917="Entrada",N(I2917),IF(J2917="Saída",-N(I2917),0))</f>
        <v/>
      </c>
      <c r="M2917" s="54">
        <f>IF(B2917="",0,IF(H2917="Previsto",IF(Visao="Realizado + previsto",1,0),1))</f>
        <v/>
      </c>
      <c r="N2917" s="54">
        <f>IF(OR(B2917="",H2917&lt;&gt;"Previsto"),"",IF(B2917&lt;TODAY(),"Atrasado",IF(B2917&lt;=TODAY()+7,"Vence em 7 dias","A vencer")))</f>
        <v/>
      </c>
    </row>
    <row r="2918">
      <c r="B2918" s="51" t="n"/>
      <c r="C2918" s="52" t="n"/>
      <c r="D2918" s="52" t="n"/>
      <c r="E2918" s="52" t="n"/>
      <c r="F2918" s="52" t="n"/>
      <c r="G2918" s="52" t="n"/>
      <c r="H2918" s="52" t="n"/>
      <c r="I2918" s="53" t="n"/>
      <c r="J2918" s="54">
        <f>IF(D2918="","",IFERROR(INDEX(CatTipo,MATCH(D2918,CatNome,0)),"?"))</f>
        <v/>
      </c>
      <c r="K2918" s="54">
        <f>IF(D2918="","",IFERROR(INDEX(CatGrupo,MATCH(D2918,CatNome,0)),"?"))</f>
        <v/>
      </c>
      <c r="L2918" s="55">
        <f>IF(J2918="Entrada",N(I2918),IF(J2918="Saída",-N(I2918),0))</f>
        <v/>
      </c>
      <c r="M2918" s="54">
        <f>IF(B2918="",0,IF(H2918="Previsto",IF(Visao="Realizado + previsto",1,0),1))</f>
        <v/>
      </c>
      <c r="N2918" s="54">
        <f>IF(OR(B2918="",H2918&lt;&gt;"Previsto"),"",IF(B2918&lt;TODAY(),"Atrasado",IF(B2918&lt;=TODAY()+7,"Vence em 7 dias","A vencer")))</f>
        <v/>
      </c>
    </row>
    <row r="2919">
      <c r="B2919" s="51" t="n"/>
      <c r="C2919" s="52" t="n"/>
      <c r="D2919" s="52" t="n"/>
      <c r="E2919" s="52" t="n"/>
      <c r="F2919" s="52" t="n"/>
      <c r="G2919" s="52" t="n"/>
      <c r="H2919" s="52" t="n"/>
      <c r="I2919" s="53" t="n"/>
      <c r="J2919" s="54">
        <f>IF(D2919="","",IFERROR(INDEX(CatTipo,MATCH(D2919,CatNome,0)),"?"))</f>
        <v/>
      </c>
      <c r="K2919" s="54">
        <f>IF(D2919="","",IFERROR(INDEX(CatGrupo,MATCH(D2919,CatNome,0)),"?"))</f>
        <v/>
      </c>
      <c r="L2919" s="55">
        <f>IF(J2919="Entrada",N(I2919),IF(J2919="Saída",-N(I2919),0))</f>
        <v/>
      </c>
      <c r="M2919" s="54">
        <f>IF(B2919="",0,IF(H2919="Previsto",IF(Visao="Realizado + previsto",1,0),1))</f>
        <v/>
      </c>
      <c r="N2919" s="54">
        <f>IF(OR(B2919="",H2919&lt;&gt;"Previsto"),"",IF(B2919&lt;TODAY(),"Atrasado",IF(B2919&lt;=TODAY()+7,"Vence em 7 dias","A vencer")))</f>
        <v/>
      </c>
    </row>
    <row r="2920">
      <c r="B2920" s="51" t="n"/>
      <c r="C2920" s="52" t="n"/>
      <c r="D2920" s="52" t="n"/>
      <c r="E2920" s="52" t="n"/>
      <c r="F2920" s="52" t="n"/>
      <c r="G2920" s="52" t="n"/>
      <c r="H2920" s="52" t="n"/>
      <c r="I2920" s="53" t="n"/>
      <c r="J2920" s="54">
        <f>IF(D2920="","",IFERROR(INDEX(CatTipo,MATCH(D2920,CatNome,0)),"?"))</f>
        <v/>
      </c>
      <c r="K2920" s="54">
        <f>IF(D2920="","",IFERROR(INDEX(CatGrupo,MATCH(D2920,CatNome,0)),"?"))</f>
        <v/>
      </c>
      <c r="L2920" s="55">
        <f>IF(J2920="Entrada",N(I2920),IF(J2920="Saída",-N(I2920),0))</f>
        <v/>
      </c>
      <c r="M2920" s="54">
        <f>IF(B2920="",0,IF(H2920="Previsto",IF(Visao="Realizado + previsto",1,0),1))</f>
        <v/>
      </c>
      <c r="N2920" s="54">
        <f>IF(OR(B2920="",H2920&lt;&gt;"Previsto"),"",IF(B2920&lt;TODAY(),"Atrasado",IF(B2920&lt;=TODAY()+7,"Vence em 7 dias","A vencer")))</f>
        <v/>
      </c>
    </row>
    <row r="2921">
      <c r="B2921" s="51" t="n"/>
      <c r="C2921" s="52" t="n"/>
      <c r="D2921" s="52" t="n"/>
      <c r="E2921" s="52" t="n"/>
      <c r="F2921" s="52" t="n"/>
      <c r="G2921" s="52" t="n"/>
      <c r="H2921" s="52" t="n"/>
      <c r="I2921" s="53" t="n"/>
      <c r="J2921" s="54">
        <f>IF(D2921="","",IFERROR(INDEX(CatTipo,MATCH(D2921,CatNome,0)),"?"))</f>
        <v/>
      </c>
      <c r="K2921" s="54">
        <f>IF(D2921="","",IFERROR(INDEX(CatGrupo,MATCH(D2921,CatNome,0)),"?"))</f>
        <v/>
      </c>
      <c r="L2921" s="55">
        <f>IF(J2921="Entrada",N(I2921),IF(J2921="Saída",-N(I2921),0))</f>
        <v/>
      </c>
      <c r="M2921" s="54">
        <f>IF(B2921="",0,IF(H2921="Previsto",IF(Visao="Realizado + previsto",1,0),1))</f>
        <v/>
      </c>
      <c r="N2921" s="54">
        <f>IF(OR(B2921="",H2921&lt;&gt;"Previsto"),"",IF(B2921&lt;TODAY(),"Atrasado",IF(B2921&lt;=TODAY()+7,"Vence em 7 dias","A vencer")))</f>
        <v/>
      </c>
    </row>
    <row r="2922">
      <c r="B2922" s="51" t="n"/>
      <c r="C2922" s="52" t="n"/>
      <c r="D2922" s="52" t="n"/>
      <c r="E2922" s="52" t="n"/>
      <c r="F2922" s="52" t="n"/>
      <c r="G2922" s="52" t="n"/>
      <c r="H2922" s="52" t="n"/>
      <c r="I2922" s="53" t="n"/>
      <c r="J2922" s="54">
        <f>IF(D2922="","",IFERROR(INDEX(CatTipo,MATCH(D2922,CatNome,0)),"?"))</f>
        <v/>
      </c>
      <c r="K2922" s="54">
        <f>IF(D2922="","",IFERROR(INDEX(CatGrupo,MATCH(D2922,CatNome,0)),"?"))</f>
        <v/>
      </c>
      <c r="L2922" s="55">
        <f>IF(J2922="Entrada",N(I2922),IF(J2922="Saída",-N(I2922),0))</f>
        <v/>
      </c>
      <c r="M2922" s="54">
        <f>IF(B2922="",0,IF(H2922="Previsto",IF(Visao="Realizado + previsto",1,0),1))</f>
        <v/>
      </c>
      <c r="N2922" s="54">
        <f>IF(OR(B2922="",H2922&lt;&gt;"Previsto"),"",IF(B2922&lt;TODAY(),"Atrasado",IF(B2922&lt;=TODAY()+7,"Vence em 7 dias","A vencer")))</f>
        <v/>
      </c>
    </row>
    <row r="2923">
      <c r="B2923" s="51" t="n"/>
      <c r="C2923" s="52" t="n"/>
      <c r="D2923" s="52" t="n"/>
      <c r="E2923" s="52" t="n"/>
      <c r="F2923" s="52" t="n"/>
      <c r="G2923" s="52" t="n"/>
      <c r="H2923" s="52" t="n"/>
      <c r="I2923" s="53" t="n"/>
      <c r="J2923" s="54">
        <f>IF(D2923="","",IFERROR(INDEX(CatTipo,MATCH(D2923,CatNome,0)),"?"))</f>
        <v/>
      </c>
      <c r="K2923" s="54">
        <f>IF(D2923="","",IFERROR(INDEX(CatGrupo,MATCH(D2923,CatNome,0)),"?"))</f>
        <v/>
      </c>
      <c r="L2923" s="55">
        <f>IF(J2923="Entrada",N(I2923),IF(J2923="Saída",-N(I2923),0))</f>
        <v/>
      </c>
      <c r="M2923" s="54">
        <f>IF(B2923="",0,IF(H2923="Previsto",IF(Visao="Realizado + previsto",1,0),1))</f>
        <v/>
      </c>
      <c r="N2923" s="54">
        <f>IF(OR(B2923="",H2923&lt;&gt;"Previsto"),"",IF(B2923&lt;TODAY(),"Atrasado",IF(B2923&lt;=TODAY()+7,"Vence em 7 dias","A vencer")))</f>
        <v/>
      </c>
    </row>
    <row r="2924">
      <c r="B2924" s="51" t="n"/>
      <c r="C2924" s="52" t="n"/>
      <c r="D2924" s="52" t="n"/>
      <c r="E2924" s="52" t="n"/>
      <c r="F2924" s="52" t="n"/>
      <c r="G2924" s="52" t="n"/>
      <c r="H2924" s="52" t="n"/>
      <c r="I2924" s="53" t="n"/>
      <c r="J2924" s="54">
        <f>IF(D2924="","",IFERROR(INDEX(CatTipo,MATCH(D2924,CatNome,0)),"?"))</f>
        <v/>
      </c>
      <c r="K2924" s="54">
        <f>IF(D2924="","",IFERROR(INDEX(CatGrupo,MATCH(D2924,CatNome,0)),"?"))</f>
        <v/>
      </c>
      <c r="L2924" s="55">
        <f>IF(J2924="Entrada",N(I2924),IF(J2924="Saída",-N(I2924),0))</f>
        <v/>
      </c>
      <c r="M2924" s="54">
        <f>IF(B2924="",0,IF(H2924="Previsto",IF(Visao="Realizado + previsto",1,0),1))</f>
        <v/>
      </c>
      <c r="N2924" s="54">
        <f>IF(OR(B2924="",H2924&lt;&gt;"Previsto"),"",IF(B2924&lt;TODAY(),"Atrasado",IF(B2924&lt;=TODAY()+7,"Vence em 7 dias","A vencer")))</f>
        <v/>
      </c>
    </row>
    <row r="2925">
      <c r="B2925" s="51" t="n"/>
      <c r="C2925" s="52" t="n"/>
      <c r="D2925" s="52" t="n"/>
      <c r="E2925" s="52" t="n"/>
      <c r="F2925" s="52" t="n"/>
      <c r="G2925" s="52" t="n"/>
      <c r="H2925" s="52" t="n"/>
      <c r="I2925" s="53" t="n"/>
      <c r="J2925" s="54">
        <f>IF(D2925="","",IFERROR(INDEX(CatTipo,MATCH(D2925,CatNome,0)),"?"))</f>
        <v/>
      </c>
      <c r="K2925" s="54">
        <f>IF(D2925="","",IFERROR(INDEX(CatGrupo,MATCH(D2925,CatNome,0)),"?"))</f>
        <v/>
      </c>
      <c r="L2925" s="55">
        <f>IF(J2925="Entrada",N(I2925),IF(J2925="Saída",-N(I2925),0))</f>
        <v/>
      </c>
      <c r="M2925" s="54">
        <f>IF(B2925="",0,IF(H2925="Previsto",IF(Visao="Realizado + previsto",1,0),1))</f>
        <v/>
      </c>
      <c r="N2925" s="54">
        <f>IF(OR(B2925="",H2925&lt;&gt;"Previsto"),"",IF(B2925&lt;TODAY(),"Atrasado",IF(B2925&lt;=TODAY()+7,"Vence em 7 dias","A vencer")))</f>
        <v/>
      </c>
    </row>
    <row r="2926">
      <c r="B2926" s="51" t="n"/>
      <c r="C2926" s="52" t="n"/>
      <c r="D2926" s="52" t="n"/>
      <c r="E2926" s="52" t="n"/>
      <c r="F2926" s="52" t="n"/>
      <c r="G2926" s="52" t="n"/>
      <c r="H2926" s="52" t="n"/>
      <c r="I2926" s="53" t="n"/>
      <c r="J2926" s="54">
        <f>IF(D2926="","",IFERROR(INDEX(CatTipo,MATCH(D2926,CatNome,0)),"?"))</f>
        <v/>
      </c>
      <c r="K2926" s="54">
        <f>IF(D2926="","",IFERROR(INDEX(CatGrupo,MATCH(D2926,CatNome,0)),"?"))</f>
        <v/>
      </c>
      <c r="L2926" s="55">
        <f>IF(J2926="Entrada",N(I2926),IF(J2926="Saída",-N(I2926),0))</f>
        <v/>
      </c>
      <c r="M2926" s="54">
        <f>IF(B2926="",0,IF(H2926="Previsto",IF(Visao="Realizado + previsto",1,0),1))</f>
        <v/>
      </c>
      <c r="N2926" s="54">
        <f>IF(OR(B2926="",H2926&lt;&gt;"Previsto"),"",IF(B2926&lt;TODAY(),"Atrasado",IF(B2926&lt;=TODAY()+7,"Vence em 7 dias","A vencer")))</f>
        <v/>
      </c>
    </row>
    <row r="2927">
      <c r="B2927" s="51" t="n"/>
      <c r="C2927" s="52" t="n"/>
      <c r="D2927" s="52" t="n"/>
      <c r="E2927" s="52" t="n"/>
      <c r="F2927" s="52" t="n"/>
      <c r="G2927" s="52" t="n"/>
      <c r="H2927" s="52" t="n"/>
      <c r="I2927" s="53" t="n"/>
      <c r="J2927" s="54">
        <f>IF(D2927="","",IFERROR(INDEX(CatTipo,MATCH(D2927,CatNome,0)),"?"))</f>
        <v/>
      </c>
      <c r="K2927" s="54">
        <f>IF(D2927="","",IFERROR(INDEX(CatGrupo,MATCH(D2927,CatNome,0)),"?"))</f>
        <v/>
      </c>
      <c r="L2927" s="55">
        <f>IF(J2927="Entrada",N(I2927),IF(J2927="Saída",-N(I2927),0))</f>
        <v/>
      </c>
      <c r="M2927" s="54">
        <f>IF(B2927="",0,IF(H2927="Previsto",IF(Visao="Realizado + previsto",1,0),1))</f>
        <v/>
      </c>
      <c r="N2927" s="54">
        <f>IF(OR(B2927="",H2927&lt;&gt;"Previsto"),"",IF(B2927&lt;TODAY(),"Atrasado",IF(B2927&lt;=TODAY()+7,"Vence em 7 dias","A vencer")))</f>
        <v/>
      </c>
    </row>
    <row r="2928">
      <c r="B2928" s="51" t="n"/>
      <c r="C2928" s="52" t="n"/>
      <c r="D2928" s="52" t="n"/>
      <c r="E2928" s="52" t="n"/>
      <c r="F2928" s="52" t="n"/>
      <c r="G2928" s="52" t="n"/>
      <c r="H2928" s="52" t="n"/>
      <c r="I2928" s="53" t="n"/>
      <c r="J2928" s="54">
        <f>IF(D2928="","",IFERROR(INDEX(CatTipo,MATCH(D2928,CatNome,0)),"?"))</f>
        <v/>
      </c>
      <c r="K2928" s="54">
        <f>IF(D2928="","",IFERROR(INDEX(CatGrupo,MATCH(D2928,CatNome,0)),"?"))</f>
        <v/>
      </c>
      <c r="L2928" s="55">
        <f>IF(J2928="Entrada",N(I2928),IF(J2928="Saída",-N(I2928),0))</f>
        <v/>
      </c>
      <c r="M2928" s="54">
        <f>IF(B2928="",0,IF(H2928="Previsto",IF(Visao="Realizado + previsto",1,0),1))</f>
        <v/>
      </c>
      <c r="N2928" s="54">
        <f>IF(OR(B2928="",H2928&lt;&gt;"Previsto"),"",IF(B2928&lt;TODAY(),"Atrasado",IF(B2928&lt;=TODAY()+7,"Vence em 7 dias","A vencer")))</f>
        <v/>
      </c>
    </row>
    <row r="2929">
      <c r="B2929" s="51" t="n"/>
      <c r="C2929" s="52" t="n"/>
      <c r="D2929" s="52" t="n"/>
      <c r="E2929" s="52" t="n"/>
      <c r="F2929" s="52" t="n"/>
      <c r="G2929" s="52" t="n"/>
      <c r="H2929" s="52" t="n"/>
      <c r="I2929" s="53" t="n"/>
      <c r="J2929" s="54">
        <f>IF(D2929="","",IFERROR(INDEX(CatTipo,MATCH(D2929,CatNome,0)),"?"))</f>
        <v/>
      </c>
      <c r="K2929" s="54">
        <f>IF(D2929="","",IFERROR(INDEX(CatGrupo,MATCH(D2929,CatNome,0)),"?"))</f>
        <v/>
      </c>
      <c r="L2929" s="55">
        <f>IF(J2929="Entrada",N(I2929),IF(J2929="Saída",-N(I2929),0))</f>
        <v/>
      </c>
      <c r="M2929" s="54">
        <f>IF(B2929="",0,IF(H2929="Previsto",IF(Visao="Realizado + previsto",1,0),1))</f>
        <v/>
      </c>
      <c r="N2929" s="54">
        <f>IF(OR(B2929="",H2929&lt;&gt;"Previsto"),"",IF(B2929&lt;TODAY(),"Atrasado",IF(B2929&lt;=TODAY()+7,"Vence em 7 dias","A vencer")))</f>
        <v/>
      </c>
    </row>
    <row r="2930">
      <c r="B2930" s="51" t="n"/>
      <c r="C2930" s="52" t="n"/>
      <c r="D2930" s="52" t="n"/>
      <c r="E2930" s="52" t="n"/>
      <c r="F2930" s="52" t="n"/>
      <c r="G2930" s="52" t="n"/>
      <c r="H2930" s="52" t="n"/>
      <c r="I2930" s="53" t="n"/>
      <c r="J2930" s="54">
        <f>IF(D2930="","",IFERROR(INDEX(CatTipo,MATCH(D2930,CatNome,0)),"?"))</f>
        <v/>
      </c>
      <c r="K2930" s="54">
        <f>IF(D2930="","",IFERROR(INDEX(CatGrupo,MATCH(D2930,CatNome,0)),"?"))</f>
        <v/>
      </c>
      <c r="L2930" s="55">
        <f>IF(J2930="Entrada",N(I2930),IF(J2930="Saída",-N(I2930),0))</f>
        <v/>
      </c>
      <c r="M2930" s="54">
        <f>IF(B2930="",0,IF(H2930="Previsto",IF(Visao="Realizado + previsto",1,0),1))</f>
        <v/>
      </c>
      <c r="N2930" s="54">
        <f>IF(OR(B2930="",H2930&lt;&gt;"Previsto"),"",IF(B2930&lt;TODAY(),"Atrasado",IF(B2930&lt;=TODAY()+7,"Vence em 7 dias","A vencer")))</f>
        <v/>
      </c>
    </row>
    <row r="2931">
      <c r="B2931" s="51" t="n"/>
      <c r="C2931" s="52" t="n"/>
      <c r="D2931" s="52" t="n"/>
      <c r="E2931" s="52" t="n"/>
      <c r="F2931" s="52" t="n"/>
      <c r="G2931" s="52" t="n"/>
      <c r="H2931" s="52" t="n"/>
      <c r="I2931" s="53" t="n"/>
      <c r="J2931" s="54">
        <f>IF(D2931="","",IFERROR(INDEX(CatTipo,MATCH(D2931,CatNome,0)),"?"))</f>
        <v/>
      </c>
      <c r="K2931" s="54">
        <f>IF(D2931="","",IFERROR(INDEX(CatGrupo,MATCH(D2931,CatNome,0)),"?"))</f>
        <v/>
      </c>
      <c r="L2931" s="55">
        <f>IF(J2931="Entrada",N(I2931),IF(J2931="Saída",-N(I2931),0))</f>
        <v/>
      </c>
      <c r="M2931" s="54">
        <f>IF(B2931="",0,IF(H2931="Previsto",IF(Visao="Realizado + previsto",1,0),1))</f>
        <v/>
      </c>
      <c r="N2931" s="54">
        <f>IF(OR(B2931="",H2931&lt;&gt;"Previsto"),"",IF(B2931&lt;TODAY(),"Atrasado",IF(B2931&lt;=TODAY()+7,"Vence em 7 dias","A vencer")))</f>
        <v/>
      </c>
    </row>
    <row r="2932">
      <c r="B2932" s="51" t="n"/>
      <c r="C2932" s="52" t="n"/>
      <c r="D2932" s="52" t="n"/>
      <c r="E2932" s="52" t="n"/>
      <c r="F2932" s="52" t="n"/>
      <c r="G2932" s="52" t="n"/>
      <c r="H2932" s="52" t="n"/>
      <c r="I2932" s="53" t="n"/>
      <c r="J2932" s="54">
        <f>IF(D2932="","",IFERROR(INDEX(CatTipo,MATCH(D2932,CatNome,0)),"?"))</f>
        <v/>
      </c>
      <c r="K2932" s="54">
        <f>IF(D2932="","",IFERROR(INDEX(CatGrupo,MATCH(D2932,CatNome,0)),"?"))</f>
        <v/>
      </c>
      <c r="L2932" s="55">
        <f>IF(J2932="Entrada",N(I2932),IF(J2932="Saída",-N(I2932),0))</f>
        <v/>
      </c>
      <c r="M2932" s="54">
        <f>IF(B2932="",0,IF(H2932="Previsto",IF(Visao="Realizado + previsto",1,0),1))</f>
        <v/>
      </c>
      <c r="N2932" s="54">
        <f>IF(OR(B2932="",H2932&lt;&gt;"Previsto"),"",IF(B2932&lt;TODAY(),"Atrasado",IF(B2932&lt;=TODAY()+7,"Vence em 7 dias","A vencer")))</f>
        <v/>
      </c>
    </row>
    <row r="2933">
      <c r="B2933" s="51" t="n"/>
      <c r="C2933" s="52" t="n"/>
      <c r="D2933" s="52" t="n"/>
      <c r="E2933" s="52" t="n"/>
      <c r="F2933" s="52" t="n"/>
      <c r="G2933" s="52" t="n"/>
      <c r="H2933" s="52" t="n"/>
      <c r="I2933" s="53" t="n"/>
      <c r="J2933" s="54">
        <f>IF(D2933="","",IFERROR(INDEX(CatTipo,MATCH(D2933,CatNome,0)),"?"))</f>
        <v/>
      </c>
      <c r="K2933" s="54">
        <f>IF(D2933="","",IFERROR(INDEX(CatGrupo,MATCH(D2933,CatNome,0)),"?"))</f>
        <v/>
      </c>
      <c r="L2933" s="55">
        <f>IF(J2933="Entrada",N(I2933),IF(J2933="Saída",-N(I2933),0))</f>
        <v/>
      </c>
      <c r="M2933" s="54">
        <f>IF(B2933="",0,IF(H2933="Previsto",IF(Visao="Realizado + previsto",1,0),1))</f>
        <v/>
      </c>
      <c r="N2933" s="54">
        <f>IF(OR(B2933="",H2933&lt;&gt;"Previsto"),"",IF(B2933&lt;TODAY(),"Atrasado",IF(B2933&lt;=TODAY()+7,"Vence em 7 dias","A vencer")))</f>
        <v/>
      </c>
    </row>
    <row r="2934">
      <c r="B2934" s="51" t="n"/>
      <c r="C2934" s="52" t="n"/>
      <c r="D2934" s="52" t="n"/>
      <c r="E2934" s="52" t="n"/>
      <c r="F2934" s="52" t="n"/>
      <c r="G2934" s="52" t="n"/>
      <c r="H2934" s="52" t="n"/>
      <c r="I2934" s="53" t="n"/>
      <c r="J2934" s="54">
        <f>IF(D2934="","",IFERROR(INDEX(CatTipo,MATCH(D2934,CatNome,0)),"?"))</f>
        <v/>
      </c>
      <c r="K2934" s="54">
        <f>IF(D2934="","",IFERROR(INDEX(CatGrupo,MATCH(D2934,CatNome,0)),"?"))</f>
        <v/>
      </c>
      <c r="L2934" s="55">
        <f>IF(J2934="Entrada",N(I2934),IF(J2934="Saída",-N(I2934),0))</f>
        <v/>
      </c>
      <c r="M2934" s="54">
        <f>IF(B2934="",0,IF(H2934="Previsto",IF(Visao="Realizado + previsto",1,0),1))</f>
        <v/>
      </c>
      <c r="N2934" s="54">
        <f>IF(OR(B2934="",H2934&lt;&gt;"Previsto"),"",IF(B2934&lt;TODAY(),"Atrasado",IF(B2934&lt;=TODAY()+7,"Vence em 7 dias","A vencer")))</f>
        <v/>
      </c>
    </row>
    <row r="2935">
      <c r="B2935" s="51" t="n"/>
      <c r="C2935" s="52" t="n"/>
      <c r="D2935" s="52" t="n"/>
      <c r="E2935" s="52" t="n"/>
      <c r="F2935" s="52" t="n"/>
      <c r="G2935" s="52" t="n"/>
      <c r="H2935" s="52" t="n"/>
      <c r="I2935" s="53" t="n"/>
      <c r="J2935" s="54">
        <f>IF(D2935="","",IFERROR(INDEX(CatTipo,MATCH(D2935,CatNome,0)),"?"))</f>
        <v/>
      </c>
      <c r="K2935" s="54">
        <f>IF(D2935="","",IFERROR(INDEX(CatGrupo,MATCH(D2935,CatNome,0)),"?"))</f>
        <v/>
      </c>
      <c r="L2935" s="55">
        <f>IF(J2935="Entrada",N(I2935),IF(J2935="Saída",-N(I2935),0))</f>
        <v/>
      </c>
      <c r="M2935" s="54">
        <f>IF(B2935="",0,IF(H2935="Previsto",IF(Visao="Realizado + previsto",1,0),1))</f>
        <v/>
      </c>
      <c r="N2935" s="54">
        <f>IF(OR(B2935="",H2935&lt;&gt;"Previsto"),"",IF(B2935&lt;TODAY(),"Atrasado",IF(B2935&lt;=TODAY()+7,"Vence em 7 dias","A vencer")))</f>
        <v/>
      </c>
    </row>
    <row r="2936">
      <c r="B2936" s="51" t="n"/>
      <c r="C2936" s="52" t="n"/>
      <c r="D2936" s="52" t="n"/>
      <c r="E2936" s="52" t="n"/>
      <c r="F2936" s="52" t="n"/>
      <c r="G2936" s="52" t="n"/>
      <c r="H2936" s="52" t="n"/>
      <c r="I2936" s="53" t="n"/>
      <c r="J2936" s="54">
        <f>IF(D2936="","",IFERROR(INDEX(CatTipo,MATCH(D2936,CatNome,0)),"?"))</f>
        <v/>
      </c>
      <c r="K2936" s="54">
        <f>IF(D2936="","",IFERROR(INDEX(CatGrupo,MATCH(D2936,CatNome,0)),"?"))</f>
        <v/>
      </c>
      <c r="L2936" s="55">
        <f>IF(J2936="Entrada",N(I2936),IF(J2936="Saída",-N(I2936),0))</f>
        <v/>
      </c>
      <c r="M2936" s="54">
        <f>IF(B2936="",0,IF(H2936="Previsto",IF(Visao="Realizado + previsto",1,0),1))</f>
        <v/>
      </c>
      <c r="N2936" s="54">
        <f>IF(OR(B2936="",H2936&lt;&gt;"Previsto"),"",IF(B2936&lt;TODAY(),"Atrasado",IF(B2936&lt;=TODAY()+7,"Vence em 7 dias","A vencer")))</f>
        <v/>
      </c>
    </row>
    <row r="2937">
      <c r="B2937" s="51" t="n"/>
      <c r="C2937" s="52" t="n"/>
      <c r="D2937" s="52" t="n"/>
      <c r="E2937" s="52" t="n"/>
      <c r="F2937" s="52" t="n"/>
      <c r="G2937" s="52" t="n"/>
      <c r="H2937" s="52" t="n"/>
      <c r="I2937" s="53" t="n"/>
      <c r="J2937" s="54">
        <f>IF(D2937="","",IFERROR(INDEX(CatTipo,MATCH(D2937,CatNome,0)),"?"))</f>
        <v/>
      </c>
      <c r="K2937" s="54">
        <f>IF(D2937="","",IFERROR(INDEX(CatGrupo,MATCH(D2937,CatNome,0)),"?"))</f>
        <v/>
      </c>
      <c r="L2937" s="55">
        <f>IF(J2937="Entrada",N(I2937),IF(J2937="Saída",-N(I2937),0))</f>
        <v/>
      </c>
      <c r="M2937" s="54">
        <f>IF(B2937="",0,IF(H2937="Previsto",IF(Visao="Realizado + previsto",1,0),1))</f>
        <v/>
      </c>
      <c r="N2937" s="54">
        <f>IF(OR(B2937="",H2937&lt;&gt;"Previsto"),"",IF(B2937&lt;TODAY(),"Atrasado",IF(B2937&lt;=TODAY()+7,"Vence em 7 dias","A vencer")))</f>
        <v/>
      </c>
    </row>
    <row r="2938">
      <c r="B2938" s="51" t="n"/>
      <c r="C2938" s="52" t="n"/>
      <c r="D2938" s="52" t="n"/>
      <c r="E2938" s="52" t="n"/>
      <c r="F2938" s="52" t="n"/>
      <c r="G2938" s="52" t="n"/>
      <c r="H2938" s="52" t="n"/>
      <c r="I2938" s="53" t="n"/>
      <c r="J2938" s="54">
        <f>IF(D2938="","",IFERROR(INDEX(CatTipo,MATCH(D2938,CatNome,0)),"?"))</f>
        <v/>
      </c>
      <c r="K2938" s="54">
        <f>IF(D2938="","",IFERROR(INDEX(CatGrupo,MATCH(D2938,CatNome,0)),"?"))</f>
        <v/>
      </c>
      <c r="L2938" s="55">
        <f>IF(J2938="Entrada",N(I2938),IF(J2938="Saída",-N(I2938),0))</f>
        <v/>
      </c>
      <c r="M2938" s="54">
        <f>IF(B2938="",0,IF(H2938="Previsto",IF(Visao="Realizado + previsto",1,0),1))</f>
        <v/>
      </c>
      <c r="N2938" s="54">
        <f>IF(OR(B2938="",H2938&lt;&gt;"Previsto"),"",IF(B2938&lt;TODAY(),"Atrasado",IF(B2938&lt;=TODAY()+7,"Vence em 7 dias","A vencer")))</f>
        <v/>
      </c>
    </row>
    <row r="2939">
      <c r="B2939" s="51" t="n"/>
      <c r="C2939" s="52" t="n"/>
      <c r="D2939" s="52" t="n"/>
      <c r="E2939" s="52" t="n"/>
      <c r="F2939" s="52" t="n"/>
      <c r="G2939" s="52" t="n"/>
      <c r="H2939" s="52" t="n"/>
      <c r="I2939" s="53" t="n"/>
      <c r="J2939" s="54">
        <f>IF(D2939="","",IFERROR(INDEX(CatTipo,MATCH(D2939,CatNome,0)),"?"))</f>
        <v/>
      </c>
      <c r="K2939" s="54">
        <f>IF(D2939="","",IFERROR(INDEX(CatGrupo,MATCH(D2939,CatNome,0)),"?"))</f>
        <v/>
      </c>
      <c r="L2939" s="55">
        <f>IF(J2939="Entrada",N(I2939),IF(J2939="Saída",-N(I2939),0))</f>
        <v/>
      </c>
      <c r="M2939" s="54">
        <f>IF(B2939="",0,IF(H2939="Previsto",IF(Visao="Realizado + previsto",1,0),1))</f>
        <v/>
      </c>
      <c r="N2939" s="54">
        <f>IF(OR(B2939="",H2939&lt;&gt;"Previsto"),"",IF(B2939&lt;TODAY(),"Atrasado",IF(B2939&lt;=TODAY()+7,"Vence em 7 dias","A vencer")))</f>
        <v/>
      </c>
    </row>
    <row r="2940">
      <c r="B2940" s="51" t="n"/>
      <c r="C2940" s="52" t="n"/>
      <c r="D2940" s="52" t="n"/>
      <c r="E2940" s="52" t="n"/>
      <c r="F2940" s="52" t="n"/>
      <c r="G2940" s="52" t="n"/>
      <c r="H2940" s="52" t="n"/>
      <c r="I2940" s="53" t="n"/>
      <c r="J2940" s="54">
        <f>IF(D2940="","",IFERROR(INDEX(CatTipo,MATCH(D2940,CatNome,0)),"?"))</f>
        <v/>
      </c>
      <c r="K2940" s="54">
        <f>IF(D2940="","",IFERROR(INDEX(CatGrupo,MATCH(D2940,CatNome,0)),"?"))</f>
        <v/>
      </c>
      <c r="L2940" s="55">
        <f>IF(J2940="Entrada",N(I2940),IF(J2940="Saída",-N(I2940),0))</f>
        <v/>
      </c>
      <c r="M2940" s="54">
        <f>IF(B2940="",0,IF(H2940="Previsto",IF(Visao="Realizado + previsto",1,0),1))</f>
        <v/>
      </c>
      <c r="N2940" s="54">
        <f>IF(OR(B2940="",H2940&lt;&gt;"Previsto"),"",IF(B2940&lt;TODAY(),"Atrasado",IF(B2940&lt;=TODAY()+7,"Vence em 7 dias","A vencer")))</f>
        <v/>
      </c>
    </row>
    <row r="2941">
      <c r="B2941" s="51" t="n"/>
      <c r="C2941" s="52" t="n"/>
      <c r="D2941" s="52" t="n"/>
      <c r="E2941" s="52" t="n"/>
      <c r="F2941" s="52" t="n"/>
      <c r="G2941" s="52" t="n"/>
      <c r="H2941" s="52" t="n"/>
      <c r="I2941" s="53" t="n"/>
      <c r="J2941" s="54">
        <f>IF(D2941="","",IFERROR(INDEX(CatTipo,MATCH(D2941,CatNome,0)),"?"))</f>
        <v/>
      </c>
      <c r="K2941" s="54">
        <f>IF(D2941="","",IFERROR(INDEX(CatGrupo,MATCH(D2941,CatNome,0)),"?"))</f>
        <v/>
      </c>
      <c r="L2941" s="55">
        <f>IF(J2941="Entrada",N(I2941),IF(J2941="Saída",-N(I2941),0))</f>
        <v/>
      </c>
      <c r="M2941" s="54">
        <f>IF(B2941="",0,IF(H2941="Previsto",IF(Visao="Realizado + previsto",1,0),1))</f>
        <v/>
      </c>
      <c r="N2941" s="54">
        <f>IF(OR(B2941="",H2941&lt;&gt;"Previsto"),"",IF(B2941&lt;TODAY(),"Atrasado",IF(B2941&lt;=TODAY()+7,"Vence em 7 dias","A vencer")))</f>
        <v/>
      </c>
    </row>
    <row r="2942">
      <c r="B2942" s="51" t="n"/>
      <c r="C2942" s="52" t="n"/>
      <c r="D2942" s="52" t="n"/>
      <c r="E2942" s="52" t="n"/>
      <c r="F2942" s="52" t="n"/>
      <c r="G2942" s="52" t="n"/>
      <c r="H2942" s="52" t="n"/>
      <c r="I2942" s="53" t="n"/>
      <c r="J2942" s="54">
        <f>IF(D2942="","",IFERROR(INDEX(CatTipo,MATCH(D2942,CatNome,0)),"?"))</f>
        <v/>
      </c>
      <c r="K2942" s="54">
        <f>IF(D2942="","",IFERROR(INDEX(CatGrupo,MATCH(D2942,CatNome,0)),"?"))</f>
        <v/>
      </c>
      <c r="L2942" s="55">
        <f>IF(J2942="Entrada",N(I2942),IF(J2942="Saída",-N(I2942),0))</f>
        <v/>
      </c>
      <c r="M2942" s="54">
        <f>IF(B2942="",0,IF(H2942="Previsto",IF(Visao="Realizado + previsto",1,0),1))</f>
        <v/>
      </c>
      <c r="N2942" s="54">
        <f>IF(OR(B2942="",H2942&lt;&gt;"Previsto"),"",IF(B2942&lt;TODAY(),"Atrasado",IF(B2942&lt;=TODAY()+7,"Vence em 7 dias","A vencer")))</f>
        <v/>
      </c>
    </row>
    <row r="2943">
      <c r="B2943" s="51" t="n"/>
      <c r="C2943" s="52" t="n"/>
      <c r="D2943" s="52" t="n"/>
      <c r="E2943" s="52" t="n"/>
      <c r="F2943" s="52" t="n"/>
      <c r="G2943" s="52" t="n"/>
      <c r="H2943" s="52" t="n"/>
      <c r="I2943" s="53" t="n"/>
      <c r="J2943" s="54">
        <f>IF(D2943="","",IFERROR(INDEX(CatTipo,MATCH(D2943,CatNome,0)),"?"))</f>
        <v/>
      </c>
      <c r="K2943" s="54">
        <f>IF(D2943="","",IFERROR(INDEX(CatGrupo,MATCH(D2943,CatNome,0)),"?"))</f>
        <v/>
      </c>
      <c r="L2943" s="55">
        <f>IF(J2943="Entrada",N(I2943),IF(J2943="Saída",-N(I2943),0))</f>
        <v/>
      </c>
      <c r="M2943" s="54">
        <f>IF(B2943="",0,IF(H2943="Previsto",IF(Visao="Realizado + previsto",1,0),1))</f>
        <v/>
      </c>
      <c r="N2943" s="54">
        <f>IF(OR(B2943="",H2943&lt;&gt;"Previsto"),"",IF(B2943&lt;TODAY(),"Atrasado",IF(B2943&lt;=TODAY()+7,"Vence em 7 dias","A vencer")))</f>
        <v/>
      </c>
    </row>
    <row r="2944">
      <c r="B2944" s="51" t="n"/>
      <c r="C2944" s="52" t="n"/>
      <c r="D2944" s="52" t="n"/>
      <c r="E2944" s="52" t="n"/>
      <c r="F2944" s="52" t="n"/>
      <c r="G2944" s="52" t="n"/>
      <c r="H2944" s="52" t="n"/>
      <c r="I2944" s="53" t="n"/>
      <c r="J2944" s="54">
        <f>IF(D2944="","",IFERROR(INDEX(CatTipo,MATCH(D2944,CatNome,0)),"?"))</f>
        <v/>
      </c>
      <c r="K2944" s="54">
        <f>IF(D2944="","",IFERROR(INDEX(CatGrupo,MATCH(D2944,CatNome,0)),"?"))</f>
        <v/>
      </c>
      <c r="L2944" s="55">
        <f>IF(J2944="Entrada",N(I2944),IF(J2944="Saída",-N(I2944),0))</f>
        <v/>
      </c>
      <c r="M2944" s="54">
        <f>IF(B2944="",0,IF(H2944="Previsto",IF(Visao="Realizado + previsto",1,0),1))</f>
        <v/>
      </c>
      <c r="N2944" s="54">
        <f>IF(OR(B2944="",H2944&lt;&gt;"Previsto"),"",IF(B2944&lt;TODAY(),"Atrasado",IF(B2944&lt;=TODAY()+7,"Vence em 7 dias","A vencer")))</f>
        <v/>
      </c>
    </row>
    <row r="2945">
      <c r="B2945" s="51" t="n"/>
      <c r="C2945" s="52" t="n"/>
      <c r="D2945" s="52" t="n"/>
      <c r="E2945" s="52" t="n"/>
      <c r="F2945" s="52" t="n"/>
      <c r="G2945" s="52" t="n"/>
      <c r="H2945" s="52" t="n"/>
      <c r="I2945" s="53" t="n"/>
      <c r="J2945" s="54">
        <f>IF(D2945="","",IFERROR(INDEX(CatTipo,MATCH(D2945,CatNome,0)),"?"))</f>
        <v/>
      </c>
      <c r="K2945" s="54">
        <f>IF(D2945="","",IFERROR(INDEX(CatGrupo,MATCH(D2945,CatNome,0)),"?"))</f>
        <v/>
      </c>
      <c r="L2945" s="55">
        <f>IF(J2945="Entrada",N(I2945),IF(J2945="Saída",-N(I2945),0))</f>
        <v/>
      </c>
      <c r="M2945" s="54">
        <f>IF(B2945="",0,IF(H2945="Previsto",IF(Visao="Realizado + previsto",1,0),1))</f>
        <v/>
      </c>
      <c r="N2945" s="54">
        <f>IF(OR(B2945="",H2945&lt;&gt;"Previsto"),"",IF(B2945&lt;TODAY(),"Atrasado",IF(B2945&lt;=TODAY()+7,"Vence em 7 dias","A vencer")))</f>
        <v/>
      </c>
    </row>
    <row r="2946">
      <c r="B2946" s="51" t="n"/>
      <c r="C2946" s="52" t="n"/>
      <c r="D2946" s="52" t="n"/>
      <c r="E2946" s="52" t="n"/>
      <c r="F2946" s="52" t="n"/>
      <c r="G2946" s="52" t="n"/>
      <c r="H2946" s="52" t="n"/>
      <c r="I2946" s="53" t="n"/>
      <c r="J2946" s="54">
        <f>IF(D2946="","",IFERROR(INDEX(CatTipo,MATCH(D2946,CatNome,0)),"?"))</f>
        <v/>
      </c>
      <c r="K2946" s="54">
        <f>IF(D2946="","",IFERROR(INDEX(CatGrupo,MATCH(D2946,CatNome,0)),"?"))</f>
        <v/>
      </c>
      <c r="L2946" s="55">
        <f>IF(J2946="Entrada",N(I2946),IF(J2946="Saída",-N(I2946),0))</f>
        <v/>
      </c>
      <c r="M2946" s="54">
        <f>IF(B2946="",0,IF(H2946="Previsto",IF(Visao="Realizado + previsto",1,0),1))</f>
        <v/>
      </c>
      <c r="N2946" s="54">
        <f>IF(OR(B2946="",H2946&lt;&gt;"Previsto"),"",IF(B2946&lt;TODAY(),"Atrasado",IF(B2946&lt;=TODAY()+7,"Vence em 7 dias","A vencer")))</f>
        <v/>
      </c>
    </row>
    <row r="2947">
      <c r="B2947" s="51" t="n"/>
      <c r="C2947" s="52" t="n"/>
      <c r="D2947" s="52" t="n"/>
      <c r="E2947" s="52" t="n"/>
      <c r="F2947" s="52" t="n"/>
      <c r="G2947" s="52" t="n"/>
      <c r="H2947" s="52" t="n"/>
      <c r="I2947" s="53" t="n"/>
      <c r="J2947" s="54">
        <f>IF(D2947="","",IFERROR(INDEX(CatTipo,MATCH(D2947,CatNome,0)),"?"))</f>
        <v/>
      </c>
      <c r="K2947" s="54">
        <f>IF(D2947="","",IFERROR(INDEX(CatGrupo,MATCH(D2947,CatNome,0)),"?"))</f>
        <v/>
      </c>
      <c r="L2947" s="55">
        <f>IF(J2947="Entrada",N(I2947),IF(J2947="Saída",-N(I2947),0))</f>
        <v/>
      </c>
      <c r="M2947" s="54">
        <f>IF(B2947="",0,IF(H2947="Previsto",IF(Visao="Realizado + previsto",1,0),1))</f>
        <v/>
      </c>
      <c r="N2947" s="54">
        <f>IF(OR(B2947="",H2947&lt;&gt;"Previsto"),"",IF(B2947&lt;TODAY(),"Atrasado",IF(B2947&lt;=TODAY()+7,"Vence em 7 dias","A vencer")))</f>
        <v/>
      </c>
    </row>
    <row r="2948">
      <c r="B2948" s="51" t="n"/>
      <c r="C2948" s="52" t="n"/>
      <c r="D2948" s="52" t="n"/>
      <c r="E2948" s="52" t="n"/>
      <c r="F2948" s="52" t="n"/>
      <c r="G2948" s="52" t="n"/>
      <c r="H2948" s="52" t="n"/>
      <c r="I2948" s="53" t="n"/>
      <c r="J2948" s="54">
        <f>IF(D2948="","",IFERROR(INDEX(CatTipo,MATCH(D2948,CatNome,0)),"?"))</f>
        <v/>
      </c>
      <c r="K2948" s="54">
        <f>IF(D2948="","",IFERROR(INDEX(CatGrupo,MATCH(D2948,CatNome,0)),"?"))</f>
        <v/>
      </c>
      <c r="L2948" s="55">
        <f>IF(J2948="Entrada",N(I2948),IF(J2948="Saída",-N(I2948),0))</f>
        <v/>
      </c>
      <c r="M2948" s="54">
        <f>IF(B2948="",0,IF(H2948="Previsto",IF(Visao="Realizado + previsto",1,0),1))</f>
        <v/>
      </c>
      <c r="N2948" s="54">
        <f>IF(OR(B2948="",H2948&lt;&gt;"Previsto"),"",IF(B2948&lt;TODAY(),"Atrasado",IF(B2948&lt;=TODAY()+7,"Vence em 7 dias","A vencer")))</f>
        <v/>
      </c>
    </row>
    <row r="2949">
      <c r="B2949" s="51" t="n"/>
      <c r="C2949" s="52" t="n"/>
      <c r="D2949" s="52" t="n"/>
      <c r="E2949" s="52" t="n"/>
      <c r="F2949" s="52" t="n"/>
      <c r="G2949" s="52" t="n"/>
      <c r="H2949" s="52" t="n"/>
      <c r="I2949" s="53" t="n"/>
      <c r="J2949" s="54">
        <f>IF(D2949="","",IFERROR(INDEX(CatTipo,MATCH(D2949,CatNome,0)),"?"))</f>
        <v/>
      </c>
      <c r="K2949" s="54">
        <f>IF(D2949="","",IFERROR(INDEX(CatGrupo,MATCH(D2949,CatNome,0)),"?"))</f>
        <v/>
      </c>
      <c r="L2949" s="55">
        <f>IF(J2949="Entrada",N(I2949),IF(J2949="Saída",-N(I2949),0))</f>
        <v/>
      </c>
      <c r="M2949" s="54">
        <f>IF(B2949="",0,IF(H2949="Previsto",IF(Visao="Realizado + previsto",1,0),1))</f>
        <v/>
      </c>
      <c r="N2949" s="54">
        <f>IF(OR(B2949="",H2949&lt;&gt;"Previsto"),"",IF(B2949&lt;TODAY(),"Atrasado",IF(B2949&lt;=TODAY()+7,"Vence em 7 dias","A vencer")))</f>
        <v/>
      </c>
    </row>
    <row r="2950">
      <c r="B2950" s="51" t="n"/>
      <c r="C2950" s="52" t="n"/>
      <c r="D2950" s="52" t="n"/>
      <c r="E2950" s="52" t="n"/>
      <c r="F2950" s="52" t="n"/>
      <c r="G2950" s="52" t="n"/>
      <c r="H2950" s="52" t="n"/>
      <c r="I2950" s="53" t="n"/>
      <c r="J2950" s="54">
        <f>IF(D2950="","",IFERROR(INDEX(CatTipo,MATCH(D2950,CatNome,0)),"?"))</f>
        <v/>
      </c>
      <c r="K2950" s="54">
        <f>IF(D2950="","",IFERROR(INDEX(CatGrupo,MATCH(D2950,CatNome,0)),"?"))</f>
        <v/>
      </c>
      <c r="L2950" s="55">
        <f>IF(J2950="Entrada",N(I2950),IF(J2950="Saída",-N(I2950),0))</f>
        <v/>
      </c>
      <c r="M2950" s="54">
        <f>IF(B2950="",0,IF(H2950="Previsto",IF(Visao="Realizado + previsto",1,0),1))</f>
        <v/>
      </c>
      <c r="N2950" s="54">
        <f>IF(OR(B2950="",H2950&lt;&gt;"Previsto"),"",IF(B2950&lt;TODAY(),"Atrasado",IF(B2950&lt;=TODAY()+7,"Vence em 7 dias","A vencer")))</f>
        <v/>
      </c>
    </row>
    <row r="2951">
      <c r="B2951" s="51" t="n"/>
      <c r="C2951" s="52" t="n"/>
      <c r="D2951" s="52" t="n"/>
      <c r="E2951" s="52" t="n"/>
      <c r="F2951" s="52" t="n"/>
      <c r="G2951" s="52" t="n"/>
      <c r="H2951" s="52" t="n"/>
      <c r="I2951" s="53" t="n"/>
      <c r="J2951" s="54">
        <f>IF(D2951="","",IFERROR(INDEX(CatTipo,MATCH(D2951,CatNome,0)),"?"))</f>
        <v/>
      </c>
      <c r="K2951" s="54">
        <f>IF(D2951="","",IFERROR(INDEX(CatGrupo,MATCH(D2951,CatNome,0)),"?"))</f>
        <v/>
      </c>
      <c r="L2951" s="55">
        <f>IF(J2951="Entrada",N(I2951),IF(J2951="Saída",-N(I2951),0))</f>
        <v/>
      </c>
      <c r="M2951" s="54">
        <f>IF(B2951="",0,IF(H2951="Previsto",IF(Visao="Realizado + previsto",1,0),1))</f>
        <v/>
      </c>
      <c r="N2951" s="54">
        <f>IF(OR(B2951="",H2951&lt;&gt;"Previsto"),"",IF(B2951&lt;TODAY(),"Atrasado",IF(B2951&lt;=TODAY()+7,"Vence em 7 dias","A vencer")))</f>
        <v/>
      </c>
    </row>
    <row r="2952">
      <c r="B2952" s="51" t="n"/>
      <c r="C2952" s="52" t="n"/>
      <c r="D2952" s="52" t="n"/>
      <c r="E2952" s="52" t="n"/>
      <c r="F2952" s="52" t="n"/>
      <c r="G2952" s="52" t="n"/>
      <c r="H2952" s="52" t="n"/>
      <c r="I2952" s="53" t="n"/>
      <c r="J2952" s="54">
        <f>IF(D2952="","",IFERROR(INDEX(CatTipo,MATCH(D2952,CatNome,0)),"?"))</f>
        <v/>
      </c>
      <c r="K2952" s="54">
        <f>IF(D2952="","",IFERROR(INDEX(CatGrupo,MATCH(D2952,CatNome,0)),"?"))</f>
        <v/>
      </c>
      <c r="L2952" s="55">
        <f>IF(J2952="Entrada",N(I2952),IF(J2952="Saída",-N(I2952),0))</f>
        <v/>
      </c>
      <c r="M2952" s="54">
        <f>IF(B2952="",0,IF(H2952="Previsto",IF(Visao="Realizado + previsto",1,0),1))</f>
        <v/>
      </c>
      <c r="N2952" s="54">
        <f>IF(OR(B2952="",H2952&lt;&gt;"Previsto"),"",IF(B2952&lt;TODAY(),"Atrasado",IF(B2952&lt;=TODAY()+7,"Vence em 7 dias","A vencer")))</f>
        <v/>
      </c>
    </row>
    <row r="2953">
      <c r="B2953" s="51" t="n"/>
      <c r="C2953" s="52" t="n"/>
      <c r="D2953" s="52" t="n"/>
      <c r="E2953" s="52" t="n"/>
      <c r="F2953" s="52" t="n"/>
      <c r="G2953" s="52" t="n"/>
      <c r="H2953" s="52" t="n"/>
      <c r="I2953" s="53" t="n"/>
      <c r="J2953" s="54">
        <f>IF(D2953="","",IFERROR(INDEX(CatTipo,MATCH(D2953,CatNome,0)),"?"))</f>
        <v/>
      </c>
      <c r="K2953" s="54">
        <f>IF(D2953="","",IFERROR(INDEX(CatGrupo,MATCH(D2953,CatNome,0)),"?"))</f>
        <v/>
      </c>
      <c r="L2953" s="55">
        <f>IF(J2953="Entrada",N(I2953),IF(J2953="Saída",-N(I2953),0))</f>
        <v/>
      </c>
      <c r="M2953" s="54">
        <f>IF(B2953="",0,IF(H2953="Previsto",IF(Visao="Realizado + previsto",1,0),1))</f>
        <v/>
      </c>
      <c r="N2953" s="54">
        <f>IF(OR(B2953="",H2953&lt;&gt;"Previsto"),"",IF(B2953&lt;TODAY(),"Atrasado",IF(B2953&lt;=TODAY()+7,"Vence em 7 dias","A vencer")))</f>
        <v/>
      </c>
    </row>
    <row r="2954">
      <c r="B2954" s="51" t="n"/>
      <c r="C2954" s="52" t="n"/>
      <c r="D2954" s="52" t="n"/>
      <c r="E2954" s="52" t="n"/>
      <c r="F2954" s="52" t="n"/>
      <c r="G2954" s="52" t="n"/>
      <c r="H2954" s="52" t="n"/>
      <c r="I2954" s="53" t="n"/>
      <c r="J2954" s="54">
        <f>IF(D2954="","",IFERROR(INDEX(CatTipo,MATCH(D2954,CatNome,0)),"?"))</f>
        <v/>
      </c>
      <c r="K2954" s="54">
        <f>IF(D2954="","",IFERROR(INDEX(CatGrupo,MATCH(D2954,CatNome,0)),"?"))</f>
        <v/>
      </c>
      <c r="L2954" s="55">
        <f>IF(J2954="Entrada",N(I2954),IF(J2954="Saída",-N(I2954),0))</f>
        <v/>
      </c>
      <c r="M2954" s="54">
        <f>IF(B2954="",0,IF(H2954="Previsto",IF(Visao="Realizado + previsto",1,0),1))</f>
        <v/>
      </c>
      <c r="N2954" s="54">
        <f>IF(OR(B2954="",H2954&lt;&gt;"Previsto"),"",IF(B2954&lt;TODAY(),"Atrasado",IF(B2954&lt;=TODAY()+7,"Vence em 7 dias","A vencer")))</f>
        <v/>
      </c>
    </row>
    <row r="2955">
      <c r="B2955" s="51" t="n"/>
      <c r="C2955" s="52" t="n"/>
      <c r="D2955" s="52" t="n"/>
      <c r="E2955" s="52" t="n"/>
      <c r="F2955" s="52" t="n"/>
      <c r="G2955" s="52" t="n"/>
      <c r="H2955" s="52" t="n"/>
      <c r="I2955" s="53" t="n"/>
      <c r="J2955" s="54">
        <f>IF(D2955="","",IFERROR(INDEX(CatTipo,MATCH(D2955,CatNome,0)),"?"))</f>
        <v/>
      </c>
      <c r="K2955" s="54">
        <f>IF(D2955="","",IFERROR(INDEX(CatGrupo,MATCH(D2955,CatNome,0)),"?"))</f>
        <v/>
      </c>
      <c r="L2955" s="55">
        <f>IF(J2955="Entrada",N(I2955),IF(J2955="Saída",-N(I2955),0))</f>
        <v/>
      </c>
      <c r="M2955" s="54">
        <f>IF(B2955="",0,IF(H2955="Previsto",IF(Visao="Realizado + previsto",1,0),1))</f>
        <v/>
      </c>
      <c r="N2955" s="54">
        <f>IF(OR(B2955="",H2955&lt;&gt;"Previsto"),"",IF(B2955&lt;TODAY(),"Atrasado",IF(B2955&lt;=TODAY()+7,"Vence em 7 dias","A vencer")))</f>
        <v/>
      </c>
    </row>
    <row r="2956">
      <c r="B2956" s="51" t="n"/>
      <c r="C2956" s="52" t="n"/>
      <c r="D2956" s="52" t="n"/>
      <c r="E2956" s="52" t="n"/>
      <c r="F2956" s="52" t="n"/>
      <c r="G2956" s="52" t="n"/>
      <c r="H2956" s="52" t="n"/>
      <c r="I2956" s="53" t="n"/>
      <c r="J2956" s="54">
        <f>IF(D2956="","",IFERROR(INDEX(CatTipo,MATCH(D2956,CatNome,0)),"?"))</f>
        <v/>
      </c>
      <c r="K2956" s="54">
        <f>IF(D2956="","",IFERROR(INDEX(CatGrupo,MATCH(D2956,CatNome,0)),"?"))</f>
        <v/>
      </c>
      <c r="L2956" s="55">
        <f>IF(J2956="Entrada",N(I2956),IF(J2956="Saída",-N(I2956),0))</f>
        <v/>
      </c>
      <c r="M2956" s="54">
        <f>IF(B2956="",0,IF(H2956="Previsto",IF(Visao="Realizado + previsto",1,0),1))</f>
        <v/>
      </c>
      <c r="N2956" s="54">
        <f>IF(OR(B2956="",H2956&lt;&gt;"Previsto"),"",IF(B2956&lt;TODAY(),"Atrasado",IF(B2956&lt;=TODAY()+7,"Vence em 7 dias","A vencer")))</f>
        <v/>
      </c>
    </row>
    <row r="2957">
      <c r="B2957" s="51" t="n"/>
      <c r="C2957" s="52" t="n"/>
      <c r="D2957" s="52" t="n"/>
      <c r="E2957" s="52" t="n"/>
      <c r="F2957" s="52" t="n"/>
      <c r="G2957" s="52" t="n"/>
      <c r="H2957" s="52" t="n"/>
      <c r="I2957" s="53" t="n"/>
      <c r="J2957" s="54">
        <f>IF(D2957="","",IFERROR(INDEX(CatTipo,MATCH(D2957,CatNome,0)),"?"))</f>
        <v/>
      </c>
      <c r="K2957" s="54">
        <f>IF(D2957="","",IFERROR(INDEX(CatGrupo,MATCH(D2957,CatNome,0)),"?"))</f>
        <v/>
      </c>
      <c r="L2957" s="55">
        <f>IF(J2957="Entrada",N(I2957),IF(J2957="Saída",-N(I2957),0))</f>
        <v/>
      </c>
      <c r="M2957" s="54">
        <f>IF(B2957="",0,IF(H2957="Previsto",IF(Visao="Realizado + previsto",1,0),1))</f>
        <v/>
      </c>
      <c r="N2957" s="54">
        <f>IF(OR(B2957="",H2957&lt;&gt;"Previsto"),"",IF(B2957&lt;TODAY(),"Atrasado",IF(B2957&lt;=TODAY()+7,"Vence em 7 dias","A vencer")))</f>
        <v/>
      </c>
    </row>
    <row r="2958">
      <c r="B2958" s="51" t="n"/>
      <c r="C2958" s="52" t="n"/>
      <c r="D2958" s="52" t="n"/>
      <c r="E2958" s="52" t="n"/>
      <c r="F2958" s="52" t="n"/>
      <c r="G2958" s="52" t="n"/>
      <c r="H2958" s="52" t="n"/>
      <c r="I2958" s="53" t="n"/>
      <c r="J2958" s="54">
        <f>IF(D2958="","",IFERROR(INDEX(CatTipo,MATCH(D2958,CatNome,0)),"?"))</f>
        <v/>
      </c>
      <c r="K2958" s="54">
        <f>IF(D2958="","",IFERROR(INDEX(CatGrupo,MATCH(D2958,CatNome,0)),"?"))</f>
        <v/>
      </c>
      <c r="L2958" s="55">
        <f>IF(J2958="Entrada",N(I2958),IF(J2958="Saída",-N(I2958),0))</f>
        <v/>
      </c>
      <c r="M2958" s="54">
        <f>IF(B2958="",0,IF(H2958="Previsto",IF(Visao="Realizado + previsto",1,0),1))</f>
        <v/>
      </c>
      <c r="N2958" s="54">
        <f>IF(OR(B2958="",H2958&lt;&gt;"Previsto"),"",IF(B2958&lt;TODAY(),"Atrasado",IF(B2958&lt;=TODAY()+7,"Vence em 7 dias","A vencer")))</f>
        <v/>
      </c>
    </row>
    <row r="2959">
      <c r="B2959" s="51" t="n"/>
      <c r="C2959" s="52" t="n"/>
      <c r="D2959" s="52" t="n"/>
      <c r="E2959" s="52" t="n"/>
      <c r="F2959" s="52" t="n"/>
      <c r="G2959" s="52" t="n"/>
      <c r="H2959" s="52" t="n"/>
      <c r="I2959" s="53" t="n"/>
      <c r="J2959" s="54">
        <f>IF(D2959="","",IFERROR(INDEX(CatTipo,MATCH(D2959,CatNome,0)),"?"))</f>
        <v/>
      </c>
      <c r="K2959" s="54">
        <f>IF(D2959="","",IFERROR(INDEX(CatGrupo,MATCH(D2959,CatNome,0)),"?"))</f>
        <v/>
      </c>
      <c r="L2959" s="55">
        <f>IF(J2959="Entrada",N(I2959),IF(J2959="Saída",-N(I2959),0))</f>
        <v/>
      </c>
      <c r="M2959" s="54">
        <f>IF(B2959="",0,IF(H2959="Previsto",IF(Visao="Realizado + previsto",1,0),1))</f>
        <v/>
      </c>
      <c r="N2959" s="54">
        <f>IF(OR(B2959="",H2959&lt;&gt;"Previsto"),"",IF(B2959&lt;TODAY(),"Atrasado",IF(B2959&lt;=TODAY()+7,"Vence em 7 dias","A vencer")))</f>
        <v/>
      </c>
    </row>
    <row r="2960">
      <c r="B2960" s="51" t="n"/>
      <c r="C2960" s="52" t="n"/>
      <c r="D2960" s="52" t="n"/>
      <c r="E2960" s="52" t="n"/>
      <c r="F2960" s="52" t="n"/>
      <c r="G2960" s="52" t="n"/>
      <c r="H2960" s="52" t="n"/>
      <c r="I2960" s="53" t="n"/>
      <c r="J2960" s="54">
        <f>IF(D2960="","",IFERROR(INDEX(CatTipo,MATCH(D2960,CatNome,0)),"?"))</f>
        <v/>
      </c>
      <c r="K2960" s="54">
        <f>IF(D2960="","",IFERROR(INDEX(CatGrupo,MATCH(D2960,CatNome,0)),"?"))</f>
        <v/>
      </c>
      <c r="L2960" s="55">
        <f>IF(J2960="Entrada",N(I2960),IF(J2960="Saída",-N(I2960),0))</f>
        <v/>
      </c>
      <c r="M2960" s="54">
        <f>IF(B2960="",0,IF(H2960="Previsto",IF(Visao="Realizado + previsto",1,0),1))</f>
        <v/>
      </c>
      <c r="N2960" s="54">
        <f>IF(OR(B2960="",H2960&lt;&gt;"Previsto"),"",IF(B2960&lt;TODAY(),"Atrasado",IF(B2960&lt;=TODAY()+7,"Vence em 7 dias","A vencer")))</f>
        <v/>
      </c>
    </row>
    <row r="2961">
      <c r="B2961" s="51" t="n"/>
      <c r="C2961" s="52" t="n"/>
      <c r="D2961" s="52" t="n"/>
      <c r="E2961" s="52" t="n"/>
      <c r="F2961" s="52" t="n"/>
      <c r="G2961" s="52" t="n"/>
      <c r="H2961" s="52" t="n"/>
      <c r="I2961" s="53" t="n"/>
      <c r="J2961" s="54">
        <f>IF(D2961="","",IFERROR(INDEX(CatTipo,MATCH(D2961,CatNome,0)),"?"))</f>
        <v/>
      </c>
      <c r="K2961" s="54">
        <f>IF(D2961="","",IFERROR(INDEX(CatGrupo,MATCH(D2961,CatNome,0)),"?"))</f>
        <v/>
      </c>
      <c r="L2961" s="55">
        <f>IF(J2961="Entrada",N(I2961),IF(J2961="Saída",-N(I2961),0))</f>
        <v/>
      </c>
      <c r="M2961" s="54">
        <f>IF(B2961="",0,IF(H2961="Previsto",IF(Visao="Realizado + previsto",1,0),1))</f>
        <v/>
      </c>
      <c r="N2961" s="54">
        <f>IF(OR(B2961="",H2961&lt;&gt;"Previsto"),"",IF(B2961&lt;TODAY(),"Atrasado",IF(B2961&lt;=TODAY()+7,"Vence em 7 dias","A vencer")))</f>
        <v/>
      </c>
    </row>
    <row r="2962">
      <c r="B2962" s="51" t="n"/>
      <c r="C2962" s="52" t="n"/>
      <c r="D2962" s="52" t="n"/>
      <c r="E2962" s="52" t="n"/>
      <c r="F2962" s="52" t="n"/>
      <c r="G2962" s="52" t="n"/>
      <c r="H2962" s="52" t="n"/>
      <c r="I2962" s="53" t="n"/>
      <c r="J2962" s="54">
        <f>IF(D2962="","",IFERROR(INDEX(CatTipo,MATCH(D2962,CatNome,0)),"?"))</f>
        <v/>
      </c>
      <c r="K2962" s="54">
        <f>IF(D2962="","",IFERROR(INDEX(CatGrupo,MATCH(D2962,CatNome,0)),"?"))</f>
        <v/>
      </c>
      <c r="L2962" s="55">
        <f>IF(J2962="Entrada",N(I2962),IF(J2962="Saída",-N(I2962),0))</f>
        <v/>
      </c>
      <c r="M2962" s="54">
        <f>IF(B2962="",0,IF(H2962="Previsto",IF(Visao="Realizado + previsto",1,0),1))</f>
        <v/>
      </c>
      <c r="N2962" s="54">
        <f>IF(OR(B2962="",H2962&lt;&gt;"Previsto"),"",IF(B2962&lt;TODAY(),"Atrasado",IF(B2962&lt;=TODAY()+7,"Vence em 7 dias","A vencer")))</f>
        <v/>
      </c>
    </row>
    <row r="2963">
      <c r="B2963" s="51" t="n"/>
      <c r="C2963" s="52" t="n"/>
      <c r="D2963" s="52" t="n"/>
      <c r="E2963" s="52" t="n"/>
      <c r="F2963" s="52" t="n"/>
      <c r="G2963" s="52" t="n"/>
      <c r="H2963" s="52" t="n"/>
      <c r="I2963" s="53" t="n"/>
      <c r="J2963" s="54">
        <f>IF(D2963="","",IFERROR(INDEX(CatTipo,MATCH(D2963,CatNome,0)),"?"))</f>
        <v/>
      </c>
      <c r="K2963" s="54">
        <f>IF(D2963="","",IFERROR(INDEX(CatGrupo,MATCH(D2963,CatNome,0)),"?"))</f>
        <v/>
      </c>
      <c r="L2963" s="55">
        <f>IF(J2963="Entrada",N(I2963),IF(J2963="Saída",-N(I2963),0))</f>
        <v/>
      </c>
      <c r="M2963" s="54">
        <f>IF(B2963="",0,IF(H2963="Previsto",IF(Visao="Realizado + previsto",1,0),1))</f>
        <v/>
      </c>
      <c r="N2963" s="54">
        <f>IF(OR(B2963="",H2963&lt;&gt;"Previsto"),"",IF(B2963&lt;TODAY(),"Atrasado",IF(B2963&lt;=TODAY()+7,"Vence em 7 dias","A vencer")))</f>
        <v/>
      </c>
    </row>
    <row r="2964">
      <c r="B2964" s="51" t="n"/>
      <c r="C2964" s="52" t="n"/>
      <c r="D2964" s="52" t="n"/>
      <c r="E2964" s="52" t="n"/>
      <c r="F2964" s="52" t="n"/>
      <c r="G2964" s="52" t="n"/>
      <c r="H2964" s="52" t="n"/>
      <c r="I2964" s="53" t="n"/>
      <c r="J2964" s="54">
        <f>IF(D2964="","",IFERROR(INDEX(CatTipo,MATCH(D2964,CatNome,0)),"?"))</f>
        <v/>
      </c>
      <c r="K2964" s="54">
        <f>IF(D2964="","",IFERROR(INDEX(CatGrupo,MATCH(D2964,CatNome,0)),"?"))</f>
        <v/>
      </c>
      <c r="L2964" s="55">
        <f>IF(J2964="Entrada",N(I2964),IF(J2964="Saída",-N(I2964),0))</f>
        <v/>
      </c>
      <c r="M2964" s="54">
        <f>IF(B2964="",0,IF(H2964="Previsto",IF(Visao="Realizado + previsto",1,0),1))</f>
        <v/>
      </c>
      <c r="N2964" s="54">
        <f>IF(OR(B2964="",H2964&lt;&gt;"Previsto"),"",IF(B2964&lt;TODAY(),"Atrasado",IF(B2964&lt;=TODAY()+7,"Vence em 7 dias","A vencer")))</f>
        <v/>
      </c>
    </row>
    <row r="2965">
      <c r="B2965" s="51" t="n"/>
      <c r="C2965" s="52" t="n"/>
      <c r="D2965" s="52" t="n"/>
      <c r="E2965" s="52" t="n"/>
      <c r="F2965" s="52" t="n"/>
      <c r="G2965" s="52" t="n"/>
      <c r="H2965" s="52" t="n"/>
      <c r="I2965" s="53" t="n"/>
      <c r="J2965" s="54">
        <f>IF(D2965="","",IFERROR(INDEX(CatTipo,MATCH(D2965,CatNome,0)),"?"))</f>
        <v/>
      </c>
      <c r="K2965" s="54">
        <f>IF(D2965="","",IFERROR(INDEX(CatGrupo,MATCH(D2965,CatNome,0)),"?"))</f>
        <v/>
      </c>
      <c r="L2965" s="55">
        <f>IF(J2965="Entrada",N(I2965),IF(J2965="Saída",-N(I2965),0))</f>
        <v/>
      </c>
      <c r="M2965" s="54">
        <f>IF(B2965="",0,IF(H2965="Previsto",IF(Visao="Realizado + previsto",1,0),1))</f>
        <v/>
      </c>
      <c r="N2965" s="54">
        <f>IF(OR(B2965="",H2965&lt;&gt;"Previsto"),"",IF(B2965&lt;TODAY(),"Atrasado",IF(B2965&lt;=TODAY()+7,"Vence em 7 dias","A vencer")))</f>
        <v/>
      </c>
    </row>
    <row r="2966">
      <c r="B2966" s="51" t="n"/>
      <c r="C2966" s="52" t="n"/>
      <c r="D2966" s="52" t="n"/>
      <c r="E2966" s="52" t="n"/>
      <c r="F2966" s="52" t="n"/>
      <c r="G2966" s="52" t="n"/>
      <c r="H2966" s="52" t="n"/>
      <c r="I2966" s="53" t="n"/>
      <c r="J2966" s="54">
        <f>IF(D2966="","",IFERROR(INDEX(CatTipo,MATCH(D2966,CatNome,0)),"?"))</f>
        <v/>
      </c>
      <c r="K2966" s="54">
        <f>IF(D2966="","",IFERROR(INDEX(CatGrupo,MATCH(D2966,CatNome,0)),"?"))</f>
        <v/>
      </c>
      <c r="L2966" s="55">
        <f>IF(J2966="Entrada",N(I2966),IF(J2966="Saída",-N(I2966),0))</f>
        <v/>
      </c>
      <c r="M2966" s="54">
        <f>IF(B2966="",0,IF(H2966="Previsto",IF(Visao="Realizado + previsto",1,0),1))</f>
        <v/>
      </c>
      <c r="N2966" s="54">
        <f>IF(OR(B2966="",H2966&lt;&gt;"Previsto"),"",IF(B2966&lt;TODAY(),"Atrasado",IF(B2966&lt;=TODAY()+7,"Vence em 7 dias","A vencer")))</f>
        <v/>
      </c>
    </row>
    <row r="2967">
      <c r="B2967" s="51" t="n"/>
      <c r="C2967" s="52" t="n"/>
      <c r="D2967" s="52" t="n"/>
      <c r="E2967" s="52" t="n"/>
      <c r="F2967" s="52" t="n"/>
      <c r="G2967" s="52" t="n"/>
      <c r="H2967" s="52" t="n"/>
      <c r="I2967" s="53" t="n"/>
      <c r="J2967" s="54">
        <f>IF(D2967="","",IFERROR(INDEX(CatTipo,MATCH(D2967,CatNome,0)),"?"))</f>
        <v/>
      </c>
      <c r="K2967" s="54">
        <f>IF(D2967="","",IFERROR(INDEX(CatGrupo,MATCH(D2967,CatNome,0)),"?"))</f>
        <v/>
      </c>
      <c r="L2967" s="55">
        <f>IF(J2967="Entrada",N(I2967),IF(J2967="Saída",-N(I2967),0))</f>
        <v/>
      </c>
      <c r="M2967" s="54">
        <f>IF(B2967="",0,IF(H2967="Previsto",IF(Visao="Realizado + previsto",1,0),1))</f>
        <v/>
      </c>
      <c r="N2967" s="54">
        <f>IF(OR(B2967="",H2967&lt;&gt;"Previsto"),"",IF(B2967&lt;TODAY(),"Atrasado",IF(B2967&lt;=TODAY()+7,"Vence em 7 dias","A vencer")))</f>
        <v/>
      </c>
    </row>
    <row r="2968">
      <c r="B2968" s="51" t="n"/>
      <c r="C2968" s="52" t="n"/>
      <c r="D2968" s="52" t="n"/>
      <c r="E2968" s="52" t="n"/>
      <c r="F2968" s="52" t="n"/>
      <c r="G2968" s="52" t="n"/>
      <c r="H2968" s="52" t="n"/>
      <c r="I2968" s="53" t="n"/>
      <c r="J2968" s="54">
        <f>IF(D2968="","",IFERROR(INDEX(CatTipo,MATCH(D2968,CatNome,0)),"?"))</f>
        <v/>
      </c>
      <c r="K2968" s="54">
        <f>IF(D2968="","",IFERROR(INDEX(CatGrupo,MATCH(D2968,CatNome,0)),"?"))</f>
        <v/>
      </c>
      <c r="L2968" s="55">
        <f>IF(J2968="Entrada",N(I2968),IF(J2968="Saída",-N(I2968),0))</f>
        <v/>
      </c>
      <c r="M2968" s="54">
        <f>IF(B2968="",0,IF(H2968="Previsto",IF(Visao="Realizado + previsto",1,0),1))</f>
        <v/>
      </c>
      <c r="N2968" s="54">
        <f>IF(OR(B2968="",H2968&lt;&gt;"Previsto"),"",IF(B2968&lt;TODAY(),"Atrasado",IF(B2968&lt;=TODAY()+7,"Vence em 7 dias","A vencer")))</f>
        <v/>
      </c>
    </row>
    <row r="2969">
      <c r="B2969" s="51" t="n"/>
      <c r="C2969" s="52" t="n"/>
      <c r="D2969" s="52" t="n"/>
      <c r="E2969" s="52" t="n"/>
      <c r="F2969" s="52" t="n"/>
      <c r="G2969" s="52" t="n"/>
      <c r="H2969" s="52" t="n"/>
      <c r="I2969" s="53" t="n"/>
      <c r="J2969" s="54">
        <f>IF(D2969="","",IFERROR(INDEX(CatTipo,MATCH(D2969,CatNome,0)),"?"))</f>
        <v/>
      </c>
      <c r="K2969" s="54">
        <f>IF(D2969="","",IFERROR(INDEX(CatGrupo,MATCH(D2969,CatNome,0)),"?"))</f>
        <v/>
      </c>
      <c r="L2969" s="55">
        <f>IF(J2969="Entrada",N(I2969),IF(J2969="Saída",-N(I2969),0))</f>
        <v/>
      </c>
      <c r="M2969" s="54">
        <f>IF(B2969="",0,IF(H2969="Previsto",IF(Visao="Realizado + previsto",1,0),1))</f>
        <v/>
      </c>
      <c r="N2969" s="54">
        <f>IF(OR(B2969="",H2969&lt;&gt;"Previsto"),"",IF(B2969&lt;TODAY(),"Atrasado",IF(B2969&lt;=TODAY()+7,"Vence em 7 dias","A vencer")))</f>
        <v/>
      </c>
    </row>
    <row r="2970">
      <c r="B2970" s="51" t="n"/>
      <c r="C2970" s="52" t="n"/>
      <c r="D2970" s="52" t="n"/>
      <c r="E2970" s="52" t="n"/>
      <c r="F2970" s="52" t="n"/>
      <c r="G2970" s="52" t="n"/>
      <c r="H2970" s="52" t="n"/>
      <c r="I2970" s="53" t="n"/>
      <c r="J2970" s="54">
        <f>IF(D2970="","",IFERROR(INDEX(CatTipo,MATCH(D2970,CatNome,0)),"?"))</f>
        <v/>
      </c>
      <c r="K2970" s="54">
        <f>IF(D2970="","",IFERROR(INDEX(CatGrupo,MATCH(D2970,CatNome,0)),"?"))</f>
        <v/>
      </c>
      <c r="L2970" s="55">
        <f>IF(J2970="Entrada",N(I2970),IF(J2970="Saída",-N(I2970),0))</f>
        <v/>
      </c>
      <c r="M2970" s="54">
        <f>IF(B2970="",0,IF(H2970="Previsto",IF(Visao="Realizado + previsto",1,0),1))</f>
        <v/>
      </c>
      <c r="N2970" s="54">
        <f>IF(OR(B2970="",H2970&lt;&gt;"Previsto"),"",IF(B2970&lt;TODAY(),"Atrasado",IF(B2970&lt;=TODAY()+7,"Vence em 7 dias","A vencer")))</f>
        <v/>
      </c>
    </row>
    <row r="2971">
      <c r="B2971" s="51" t="n"/>
      <c r="C2971" s="52" t="n"/>
      <c r="D2971" s="52" t="n"/>
      <c r="E2971" s="52" t="n"/>
      <c r="F2971" s="52" t="n"/>
      <c r="G2971" s="52" t="n"/>
      <c r="H2971" s="52" t="n"/>
      <c r="I2971" s="53" t="n"/>
      <c r="J2971" s="54">
        <f>IF(D2971="","",IFERROR(INDEX(CatTipo,MATCH(D2971,CatNome,0)),"?"))</f>
        <v/>
      </c>
      <c r="K2971" s="54">
        <f>IF(D2971="","",IFERROR(INDEX(CatGrupo,MATCH(D2971,CatNome,0)),"?"))</f>
        <v/>
      </c>
      <c r="L2971" s="55">
        <f>IF(J2971="Entrada",N(I2971),IF(J2971="Saída",-N(I2971),0))</f>
        <v/>
      </c>
      <c r="M2971" s="54">
        <f>IF(B2971="",0,IF(H2971="Previsto",IF(Visao="Realizado + previsto",1,0),1))</f>
        <v/>
      </c>
      <c r="N2971" s="54">
        <f>IF(OR(B2971="",H2971&lt;&gt;"Previsto"),"",IF(B2971&lt;TODAY(),"Atrasado",IF(B2971&lt;=TODAY()+7,"Vence em 7 dias","A vencer")))</f>
        <v/>
      </c>
    </row>
    <row r="2972">
      <c r="B2972" s="51" t="n"/>
      <c r="C2972" s="52" t="n"/>
      <c r="D2972" s="52" t="n"/>
      <c r="E2972" s="52" t="n"/>
      <c r="F2972" s="52" t="n"/>
      <c r="G2972" s="52" t="n"/>
      <c r="H2972" s="52" t="n"/>
      <c r="I2972" s="53" t="n"/>
      <c r="J2972" s="54">
        <f>IF(D2972="","",IFERROR(INDEX(CatTipo,MATCH(D2972,CatNome,0)),"?"))</f>
        <v/>
      </c>
      <c r="K2972" s="54">
        <f>IF(D2972="","",IFERROR(INDEX(CatGrupo,MATCH(D2972,CatNome,0)),"?"))</f>
        <v/>
      </c>
      <c r="L2972" s="55">
        <f>IF(J2972="Entrada",N(I2972),IF(J2972="Saída",-N(I2972),0))</f>
        <v/>
      </c>
      <c r="M2972" s="54">
        <f>IF(B2972="",0,IF(H2972="Previsto",IF(Visao="Realizado + previsto",1,0),1))</f>
        <v/>
      </c>
      <c r="N2972" s="54">
        <f>IF(OR(B2972="",H2972&lt;&gt;"Previsto"),"",IF(B2972&lt;TODAY(),"Atrasado",IF(B2972&lt;=TODAY()+7,"Vence em 7 dias","A vencer")))</f>
        <v/>
      </c>
    </row>
    <row r="2973">
      <c r="B2973" s="51" t="n"/>
      <c r="C2973" s="52" t="n"/>
      <c r="D2973" s="52" t="n"/>
      <c r="E2973" s="52" t="n"/>
      <c r="F2973" s="52" t="n"/>
      <c r="G2973" s="52" t="n"/>
      <c r="H2973" s="52" t="n"/>
      <c r="I2973" s="53" t="n"/>
      <c r="J2973" s="54">
        <f>IF(D2973="","",IFERROR(INDEX(CatTipo,MATCH(D2973,CatNome,0)),"?"))</f>
        <v/>
      </c>
      <c r="K2973" s="54">
        <f>IF(D2973="","",IFERROR(INDEX(CatGrupo,MATCH(D2973,CatNome,0)),"?"))</f>
        <v/>
      </c>
      <c r="L2973" s="55">
        <f>IF(J2973="Entrada",N(I2973),IF(J2973="Saída",-N(I2973),0))</f>
        <v/>
      </c>
      <c r="M2973" s="54">
        <f>IF(B2973="",0,IF(H2973="Previsto",IF(Visao="Realizado + previsto",1,0),1))</f>
        <v/>
      </c>
      <c r="N2973" s="54">
        <f>IF(OR(B2973="",H2973&lt;&gt;"Previsto"),"",IF(B2973&lt;TODAY(),"Atrasado",IF(B2973&lt;=TODAY()+7,"Vence em 7 dias","A vencer")))</f>
        <v/>
      </c>
    </row>
    <row r="2974">
      <c r="B2974" s="51" t="n"/>
      <c r="C2974" s="52" t="n"/>
      <c r="D2974" s="52" t="n"/>
      <c r="E2974" s="52" t="n"/>
      <c r="F2974" s="52" t="n"/>
      <c r="G2974" s="52" t="n"/>
      <c r="H2974" s="52" t="n"/>
      <c r="I2974" s="53" t="n"/>
      <c r="J2974" s="54">
        <f>IF(D2974="","",IFERROR(INDEX(CatTipo,MATCH(D2974,CatNome,0)),"?"))</f>
        <v/>
      </c>
      <c r="K2974" s="54">
        <f>IF(D2974="","",IFERROR(INDEX(CatGrupo,MATCH(D2974,CatNome,0)),"?"))</f>
        <v/>
      </c>
      <c r="L2974" s="55">
        <f>IF(J2974="Entrada",N(I2974),IF(J2974="Saída",-N(I2974),0))</f>
        <v/>
      </c>
      <c r="M2974" s="54">
        <f>IF(B2974="",0,IF(H2974="Previsto",IF(Visao="Realizado + previsto",1,0),1))</f>
        <v/>
      </c>
      <c r="N2974" s="54">
        <f>IF(OR(B2974="",H2974&lt;&gt;"Previsto"),"",IF(B2974&lt;TODAY(),"Atrasado",IF(B2974&lt;=TODAY()+7,"Vence em 7 dias","A vencer")))</f>
        <v/>
      </c>
    </row>
    <row r="2975">
      <c r="B2975" s="51" t="n"/>
      <c r="C2975" s="52" t="n"/>
      <c r="D2975" s="52" t="n"/>
      <c r="E2975" s="52" t="n"/>
      <c r="F2975" s="52" t="n"/>
      <c r="G2975" s="52" t="n"/>
      <c r="H2975" s="52" t="n"/>
      <c r="I2975" s="53" t="n"/>
      <c r="J2975" s="54">
        <f>IF(D2975="","",IFERROR(INDEX(CatTipo,MATCH(D2975,CatNome,0)),"?"))</f>
        <v/>
      </c>
      <c r="K2975" s="54">
        <f>IF(D2975="","",IFERROR(INDEX(CatGrupo,MATCH(D2975,CatNome,0)),"?"))</f>
        <v/>
      </c>
      <c r="L2975" s="55">
        <f>IF(J2975="Entrada",N(I2975),IF(J2975="Saída",-N(I2975),0))</f>
        <v/>
      </c>
      <c r="M2975" s="54">
        <f>IF(B2975="",0,IF(H2975="Previsto",IF(Visao="Realizado + previsto",1,0),1))</f>
        <v/>
      </c>
      <c r="N2975" s="54">
        <f>IF(OR(B2975="",H2975&lt;&gt;"Previsto"),"",IF(B2975&lt;TODAY(),"Atrasado",IF(B2975&lt;=TODAY()+7,"Vence em 7 dias","A vencer")))</f>
        <v/>
      </c>
    </row>
    <row r="2976">
      <c r="B2976" s="51" t="n"/>
      <c r="C2976" s="52" t="n"/>
      <c r="D2976" s="52" t="n"/>
      <c r="E2976" s="52" t="n"/>
      <c r="F2976" s="52" t="n"/>
      <c r="G2976" s="52" t="n"/>
      <c r="H2976" s="52" t="n"/>
      <c r="I2976" s="53" t="n"/>
      <c r="J2976" s="54">
        <f>IF(D2976="","",IFERROR(INDEX(CatTipo,MATCH(D2976,CatNome,0)),"?"))</f>
        <v/>
      </c>
      <c r="K2976" s="54">
        <f>IF(D2976="","",IFERROR(INDEX(CatGrupo,MATCH(D2976,CatNome,0)),"?"))</f>
        <v/>
      </c>
      <c r="L2976" s="55">
        <f>IF(J2976="Entrada",N(I2976),IF(J2976="Saída",-N(I2976),0))</f>
        <v/>
      </c>
      <c r="M2976" s="54">
        <f>IF(B2976="",0,IF(H2976="Previsto",IF(Visao="Realizado + previsto",1,0),1))</f>
        <v/>
      </c>
      <c r="N2976" s="54">
        <f>IF(OR(B2976="",H2976&lt;&gt;"Previsto"),"",IF(B2976&lt;TODAY(),"Atrasado",IF(B2976&lt;=TODAY()+7,"Vence em 7 dias","A vencer")))</f>
        <v/>
      </c>
    </row>
    <row r="2977">
      <c r="B2977" s="51" t="n"/>
      <c r="C2977" s="52" t="n"/>
      <c r="D2977" s="52" t="n"/>
      <c r="E2977" s="52" t="n"/>
      <c r="F2977" s="52" t="n"/>
      <c r="G2977" s="52" t="n"/>
      <c r="H2977" s="52" t="n"/>
      <c r="I2977" s="53" t="n"/>
      <c r="J2977" s="54">
        <f>IF(D2977="","",IFERROR(INDEX(CatTipo,MATCH(D2977,CatNome,0)),"?"))</f>
        <v/>
      </c>
      <c r="K2977" s="54">
        <f>IF(D2977="","",IFERROR(INDEX(CatGrupo,MATCH(D2977,CatNome,0)),"?"))</f>
        <v/>
      </c>
      <c r="L2977" s="55">
        <f>IF(J2977="Entrada",N(I2977),IF(J2977="Saída",-N(I2977),0))</f>
        <v/>
      </c>
      <c r="M2977" s="54">
        <f>IF(B2977="",0,IF(H2977="Previsto",IF(Visao="Realizado + previsto",1,0),1))</f>
        <v/>
      </c>
      <c r="N2977" s="54">
        <f>IF(OR(B2977="",H2977&lt;&gt;"Previsto"),"",IF(B2977&lt;TODAY(),"Atrasado",IF(B2977&lt;=TODAY()+7,"Vence em 7 dias","A vencer")))</f>
        <v/>
      </c>
    </row>
    <row r="2978">
      <c r="B2978" s="51" t="n"/>
      <c r="C2978" s="52" t="n"/>
      <c r="D2978" s="52" t="n"/>
      <c r="E2978" s="52" t="n"/>
      <c r="F2978" s="52" t="n"/>
      <c r="G2978" s="52" t="n"/>
      <c r="H2978" s="52" t="n"/>
      <c r="I2978" s="53" t="n"/>
      <c r="J2978" s="54">
        <f>IF(D2978="","",IFERROR(INDEX(CatTipo,MATCH(D2978,CatNome,0)),"?"))</f>
        <v/>
      </c>
      <c r="K2978" s="54">
        <f>IF(D2978="","",IFERROR(INDEX(CatGrupo,MATCH(D2978,CatNome,0)),"?"))</f>
        <v/>
      </c>
      <c r="L2978" s="55">
        <f>IF(J2978="Entrada",N(I2978),IF(J2978="Saída",-N(I2978),0))</f>
        <v/>
      </c>
      <c r="M2978" s="54">
        <f>IF(B2978="",0,IF(H2978="Previsto",IF(Visao="Realizado + previsto",1,0),1))</f>
        <v/>
      </c>
      <c r="N2978" s="54">
        <f>IF(OR(B2978="",H2978&lt;&gt;"Previsto"),"",IF(B2978&lt;TODAY(),"Atrasado",IF(B2978&lt;=TODAY()+7,"Vence em 7 dias","A vencer")))</f>
        <v/>
      </c>
    </row>
    <row r="2979">
      <c r="B2979" s="51" t="n"/>
      <c r="C2979" s="52" t="n"/>
      <c r="D2979" s="52" t="n"/>
      <c r="E2979" s="52" t="n"/>
      <c r="F2979" s="52" t="n"/>
      <c r="G2979" s="52" t="n"/>
      <c r="H2979" s="52" t="n"/>
      <c r="I2979" s="53" t="n"/>
      <c r="J2979" s="54">
        <f>IF(D2979="","",IFERROR(INDEX(CatTipo,MATCH(D2979,CatNome,0)),"?"))</f>
        <v/>
      </c>
      <c r="K2979" s="54">
        <f>IF(D2979="","",IFERROR(INDEX(CatGrupo,MATCH(D2979,CatNome,0)),"?"))</f>
        <v/>
      </c>
      <c r="L2979" s="55">
        <f>IF(J2979="Entrada",N(I2979),IF(J2979="Saída",-N(I2979),0))</f>
        <v/>
      </c>
      <c r="M2979" s="54">
        <f>IF(B2979="",0,IF(H2979="Previsto",IF(Visao="Realizado + previsto",1,0),1))</f>
        <v/>
      </c>
      <c r="N2979" s="54">
        <f>IF(OR(B2979="",H2979&lt;&gt;"Previsto"),"",IF(B2979&lt;TODAY(),"Atrasado",IF(B2979&lt;=TODAY()+7,"Vence em 7 dias","A vencer")))</f>
        <v/>
      </c>
    </row>
    <row r="2980">
      <c r="B2980" s="51" t="n"/>
      <c r="C2980" s="52" t="n"/>
      <c r="D2980" s="52" t="n"/>
      <c r="E2980" s="52" t="n"/>
      <c r="F2980" s="52" t="n"/>
      <c r="G2980" s="52" t="n"/>
      <c r="H2980" s="52" t="n"/>
      <c r="I2980" s="53" t="n"/>
      <c r="J2980" s="54">
        <f>IF(D2980="","",IFERROR(INDEX(CatTipo,MATCH(D2980,CatNome,0)),"?"))</f>
        <v/>
      </c>
      <c r="K2980" s="54">
        <f>IF(D2980="","",IFERROR(INDEX(CatGrupo,MATCH(D2980,CatNome,0)),"?"))</f>
        <v/>
      </c>
      <c r="L2980" s="55">
        <f>IF(J2980="Entrada",N(I2980),IF(J2980="Saída",-N(I2980),0))</f>
        <v/>
      </c>
      <c r="M2980" s="54">
        <f>IF(B2980="",0,IF(H2980="Previsto",IF(Visao="Realizado + previsto",1,0),1))</f>
        <v/>
      </c>
      <c r="N2980" s="54">
        <f>IF(OR(B2980="",H2980&lt;&gt;"Previsto"),"",IF(B2980&lt;TODAY(),"Atrasado",IF(B2980&lt;=TODAY()+7,"Vence em 7 dias","A vencer")))</f>
        <v/>
      </c>
    </row>
    <row r="2981">
      <c r="B2981" s="51" t="n"/>
      <c r="C2981" s="52" t="n"/>
      <c r="D2981" s="52" t="n"/>
      <c r="E2981" s="52" t="n"/>
      <c r="F2981" s="52" t="n"/>
      <c r="G2981" s="52" t="n"/>
      <c r="H2981" s="52" t="n"/>
      <c r="I2981" s="53" t="n"/>
      <c r="J2981" s="54">
        <f>IF(D2981="","",IFERROR(INDEX(CatTipo,MATCH(D2981,CatNome,0)),"?"))</f>
        <v/>
      </c>
      <c r="K2981" s="54">
        <f>IF(D2981="","",IFERROR(INDEX(CatGrupo,MATCH(D2981,CatNome,0)),"?"))</f>
        <v/>
      </c>
      <c r="L2981" s="55">
        <f>IF(J2981="Entrada",N(I2981),IF(J2981="Saída",-N(I2981),0))</f>
        <v/>
      </c>
      <c r="M2981" s="54">
        <f>IF(B2981="",0,IF(H2981="Previsto",IF(Visao="Realizado + previsto",1,0),1))</f>
        <v/>
      </c>
      <c r="N2981" s="54">
        <f>IF(OR(B2981="",H2981&lt;&gt;"Previsto"),"",IF(B2981&lt;TODAY(),"Atrasado",IF(B2981&lt;=TODAY()+7,"Vence em 7 dias","A vencer")))</f>
        <v/>
      </c>
    </row>
    <row r="2982">
      <c r="B2982" s="51" t="n"/>
      <c r="C2982" s="52" t="n"/>
      <c r="D2982" s="52" t="n"/>
      <c r="E2982" s="52" t="n"/>
      <c r="F2982" s="52" t="n"/>
      <c r="G2982" s="52" t="n"/>
      <c r="H2982" s="52" t="n"/>
      <c r="I2982" s="53" t="n"/>
      <c r="J2982" s="54">
        <f>IF(D2982="","",IFERROR(INDEX(CatTipo,MATCH(D2982,CatNome,0)),"?"))</f>
        <v/>
      </c>
      <c r="K2982" s="54">
        <f>IF(D2982="","",IFERROR(INDEX(CatGrupo,MATCH(D2982,CatNome,0)),"?"))</f>
        <v/>
      </c>
      <c r="L2982" s="55">
        <f>IF(J2982="Entrada",N(I2982),IF(J2982="Saída",-N(I2982),0))</f>
        <v/>
      </c>
      <c r="M2982" s="54">
        <f>IF(B2982="",0,IF(H2982="Previsto",IF(Visao="Realizado + previsto",1,0),1))</f>
        <v/>
      </c>
      <c r="N2982" s="54">
        <f>IF(OR(B2982="",H2982&lt;&gt;"Previsto"),"",IF(B2982&lt;TODAY(),"Atrasado",IF(B2982&lt;=TODAY()+7,"Vence em 7 dias","A vencer")))</f>
        <v/>
      </c>
    </row>
    <row r="2983">
      <c r="B2983" s="51" t="n"/>
      <c r="C2983" s="52" t="n"/>
      <c r="D2983" s="52" t="n"/>
      <c r="E2983" s="52" t="n"/>
      <c r="F2983" s="52" t="n"/>
      <c r="G2983" s="52" t="n"/>
      <c r="H2983" s="52" t="n"/>
      <c r="I2983" s="53" t="n"/>
      <c r="J2983" s="54">
        <f>IF(D2983="","",IFERROR(INDEX(CatTipo,MATCH(D2983,CatNome,0)),"?"))</f>
        <v/>
      </c>
      <c r="K2983" s="54">
        <f>IF(D2983="","",IFERROR(INDEX(CatGrupo,MATCH(D2983,CatNome,0)),"?"))</f>
        <v/>
      </c>
      <c r="L2983" s="55">
        <f>IF(J2983="Entrada",N(I2983),IF(J2983="Saída",-N(I2983),0))</f>
        <v/>
      </c>
      <c r="M2983" s="54">
        <f>IF(B2983="",0,IF(H2983="Previsto",IF(Visao="Realizado + previsto",1,0),1))</f>
        <v/>
      </c>
      <c r="N2983" s="54">
        <f>IF(OR(B2983="",H2983&lt;&gt;"Previsto"),"",IF(B2983&lt;TODAY(),"Atrasado",IF(B2983&lt;=TODAY()+7,"Vence em 7 dias","A vencer")))</f>
        <v/>
      </c>
    </row>
    <row r="2984">
      <c r="B2984" s="51" t="n"/>
      <c r="C2984" s="52" t="n"/>
      <c r="D2984" s="52" t="n"/>
      <c r="E2984" s="52" t="n"/>
      <c r="F2984" s="52" t="n"/>
      <c r="G2984" s="52" t="n"/>
      <c r="H2984" s="52" t="n"/>
      <c r="I2984" s="53" t="n"/>
      <c r="J2984" s="54">
        <f>IF(D2984="","",IFERROR(INDEX(CatTipo,MATCH(D2984,CatNome,0)),"?"))</f>
        <v/>
      </c>
      <c r="K2984" s="54">
        <f>IF(D2984="","",IFERROR(INDEX(CatGrupo,MATCH(D2984,CatNome,0)),"?"))</f>
        <v/>
      </c>
      <c r="L2984" s="55">
        <f>IF(J2984="Entrada",N(I2984),IF(J2984="Saída",-N(I2984),0))</f>
        <v/>
      </c>
      <c r="M2984" s="54">
        <f>IF(B2984="",0,IF(H2984="Previsto",IF(Visao="Realizado + previsto",1,0),1))</f>
        <v/>
      </c>
      <c r="N2984" s="54">
        <f>IF(OR(B2984="",H2984&lt;&gt;"Previsto"),"",IF(B2984&lt;TODAY(),"Atrasado",IF(B2984&lt;=TODAY()+7,"Vence em 7 dias","A vencer")))</f>
        <v/>
      </c>
    </row>
    <row r="2985">
      <c r="B2985" s="51" t="n"/>
      <c r="C2985" s="52" t="n"/>
      <c r="D2985" s="52" t="n"/>
      <c r="E2985" s="52" t="n"/>
      <c r="F2985" s="52" t="n"/>
      <c r="G2985" s="52" t="n"/>
      <c r="H2985" s="52" t="n"/>
      <c r="I2985" s="53" t="n"/>
      <c r="J2985" s="54">
        <f>IF(D2985="","",IFERROR(INDEX(CatTipo,MATCH(D2985,CatNome,0)),"?"))</f>
        <v/>
      </c>
      <c r="K2985" s="54">
        <f>IF(D2985="","",IFERROR(INDEX(CatGrupo,MATCH(D2985,CatNome,0)),"?"))</f>
        <v/>
      </c>
      <c r="L2985" s="55">
        <f>IF(J2985="Entrada",N(I2985),IF(J2985="Saída",-N(I2985),0))</f>
        <v/>
      </c>
      <c r="M2985" s="54">
        <f>IF(B2985="",0,IF(H2985="Previsto",IF(Visao="Realizado + previsto",1,0),1))</f>
        <v/>
      </c>
      <c r="N2985" s="54">
        <f>IF(OR(B2985="",H2985&lt;&gt;"Previsto"),"",IF(B2985&lt;TODAY(),"Atrasado",IF(B2985&lt;=TODAY()+7,"Vence em 7 dias","A vencer")))</f>
        <v/>
      </c>
    </row>
    <row r="2986">
      <c r="B2986" s="51" t="n"/>
      <c r="C2986" s="52" t="n"/>
      <c r="D2986" s="52" t="n"/>
      <c r="E2986" s="52" t="n"/>
      <c r="F2986" s="52" t="n"/>
      <c r="G2986" s="52" t="n"/>
      <c r="H2986" s="52" t="n"/>
      <c r="I2986" s="53" t="n"/>
      <c r="J2986" s="54">
        <f>IF(D2986="","",IFERROR(INDEX(CatTipo,MATCH(D2986,CatNome,0)),"?"))</f>
        <v/>
      </c>
      <c r="K2986" s="54">
        <f>IF(D2986="","",IFERROR(INDEX(CatGrupo,MATCH(D2986,CatNome,0)),"?"))</f>
        <v/>
      </c>
      <c r="L2986" s="55">
        <f>IF(J2986="Entrada",N(I2986),IF(J2986="Saída",-N(I2986),0))</f>
        <v/>
      </c>
      <c r="M2986" s="54">
        <f>IF(B2986="",0,IF(H2986="Previsto",IF(Visao="Realizado + previsto",1,0),1))</f>
        <v/>
      </c>
      <c r="N2986" s="54">
        <f>IF(OR(B2986="",H2986&lt;&gt;"Previsto"),"",IF(B2986&lt;TODAY(),"Atrasado",IF(B2986&lt;=TODAY()+7,"Vence em 7 dias","A vencer")))</f>
        <v/>
      </c>
    </row>
    <row r="2987">
      <c r="B2987" s="51" t="n"/>
      <c r="C2987" s="52" t="n"/>
      <c r="D2987" s="52" t="n"/>
      <c r="E2987" s="52" t="n"/>
      <c r="F2987" s="52" t="n"/>
      <c r="G2987" s="52" t="n"/>
      <c r="H2987" s="52" t="n"/>
      <c r="I2987" s="53" t="n"/>
      <c r="J2987" s="54">
        <f>IF(D2987="","",IFERROR(INDEX(CatTipo,MATCH(D2987,CatNome,0)),"?"))</f>
        <v/>
      </c>
      <c r="K2987" s="54">
        <f>IF(D2987="","",IFERROR(INDEX(CatGrupo,MATCH(D2987,CatNome,0)),"?"))</f>
        <v/>
      </c>
      <c r="L2987" s="55">
        <f>IF(J2987="Entrada",N(I2987),IF(J2987="Saída",-N(I2987),0))</f>
        <v/>
      </c>
      <c r="M2987" s="54">
        <f>IF(B2987="",0,IF(H2987="Previsto",IF(Visao="Realizado + previsto",1,0),1))</f>
        <v/>
      </c>
      <c r="N2987" s="54">
        <f>IF(OR(B2987="",H2987&lt;&gt;"Previsto"),"",IF(B2987&lt;TODAY(),"Atrasado",IF(B2987&lt;=TODAY()+7,"Vence em 7 dias","A vencer")))</f>
        <v/>
      </c>
    </row>
    <row r="2988">
      <c r="B2988" s="51" t="n"/>
      <c r="C2988" s="52" t="n"/>
      <c r="D2988" s="52" t="n"/>
      <c r="E2988" s="52" t="n"/>
      <c r="F2988" s="52" t="n"/>
      <c r="G2988" s="52" t="n"/>
      <c r="H2988" s="52" t="n"/>
      <c r="I2988" s="53" t="n"/>
      <c r="J2988" s="54">
        <f>IF(D2988="","",IFERROR(INDEX(CatTipo,MATCH(D2988,CatNome,0)),"?"))</f>
        <v/>
      </c>
      <c r="K2988" s="54">
        <f>IF(D2988="","",IFERROR(INDEX(CatGrupo,MATCH(D2988,CatNome,0)),"?"))</f>
        <v/>
      </c>
      <c r="L2988" s="55">
        <f>IF(J2988="Entrada",N(I2988),IF(J2988="Saída",-N(I2988),0))</f>
        <v/>
      </c>
      <c r="M2988" s="54">
        <f>IF(B2988="",0,IF(H2988="Previsto",IF(Visao="Realizado + previsto",1,0),1))</f>
        <v/>
      </c>
      <c r="N2988" s="54">
        <f>IF(OR(B2988="",H2988&lt;&gt;"Previsto"),"",IF(B2988&lt;TODAY(),"Atrasado",IF(B2988&lt;=TODAY()+7,"Vence em 7 dias","A vencer")))</f>
        <v/>
      </c>
    </row>
    <row r="2989">
      <c r="B2989" s="51" t="n"/>
      <c r="C2989" s="52" t="n"/>
      <c r="D2989" s="52" t="n"/>
      <c r="E2989" s="52" t="n"/>
      <c r="F2989" s="52" t="n"/>
      <c r="G2989" s="52" t="n"/>
      <c r="H2989" s="52" t="n"/>
      <c r="I2989" s="53" t="n"/>
      <c r="J2989" s="54">
        <f>IF(D2989="","",IFERROR(INDEX(CatTipo,MATCH(D2989,CatNome,0)),"?"))</f>
        <v/>
      </c>
      <c r="K2989" s="54">
        <f>IF(D2989="","",IFERROR(INDEX(CatGrupo,MATCH(D2989,CatNome,0)),"?"))</f>
        <v/>
      </c>
      <c r="L2989" s="55">
        <f>IF(J2989="Entrada",N(I2989),IF(J2989="Saída",-N(I2989),0))</f>
        <v/>
      </c>
      <c r="M2989" s="54">
        <f>IF(B2989="",0,IF(H2989="Previsto",IF(Visao="Realizado + previsto",1,0),1))</f>
        <v/>
      </c>
      <c r="N2989" s="54">
        <f>IF(OR(B2989="",H2989&lt;&gt;"Previsto"),"",IF(B2989&lt;TODAY(),"Atrasado",IF(B2989&lt;=TODAY()+7,"Vence em 7 dias","A vencer")))</f>
        <v/>
      </c>
    </row>
    <row r="2990">
      <c r="B2990" s="51" t="n"/>
      <c r="C2990" s="52" t="n"/>
      <c r="D2990" s="52" t="n"/>
      <c r="E2990" s="52" t="n"/>
      <c r="F2990" s="52" t="n"/>
      <c r="G2990" s="52" t="n"/>
      <c r="H2990" s="52" t="n"/>
      <c r="I2990" s="53" t="n"/>
      <c r="J2990" s="54">
        <f>IF(D2990="","",IFERROR(INDEX(CatTipo,MATCH(D2990,CatNome,0)),"?"))</f>
        <v/>
      </c>
      <c r="K2990" s="54">
        <f>IF(D2990="","",IFERROR(INDEX(CatGrupo,MATCH(D2990,CatNome,0)),"?"))</f>
        <v/>
      </c>
      <c r="L2990" s="55">
        <f>IF(J2990="Entrada",N(I2990),IF(J2990="Saída",-N(I2990),0))</f>
        <v/>
      </c>
      <c r="M2990" s="54">
        <f>IF(B2990="",0,IF(H2990="Previsto",IF(Visao="Realizado + previsto",1,0),1))</f>
        <v/>
      </c>
      <c r="N2990" s="54">
        <f>IF(OR(B2990="",H2990&lt;&gt;"Previsto"),"",IF(B2990&lt;TODAY(),"Atrasado",IF(B2990&lt;=TODAY()+7,"Vence em 7 dias","A vencer")))</f>
        <v/>
      </c>
    </row>
    <row r="2991">
      <c r="B2991" s="51" t="n"/>
      <c r="C2991" s="52" t="n"/>
      <c r="D2991" s="52" t="n"/>
      <c r="E2991" s="52" t="n"/>
      <c r="F2991" s="52" t="n"/>
      <c r="G2991" s="52" t="n"/>
      <c r="H2991" s="52" t="n"/>
      <c r="I2991" s="53" t="n"/>
      <c r="J2991" s="54">
        <f>IF(D2991="","",IFERROR(INDEX(CatTipo,MATCH(D2991,CatNome,0)),"?"))</f>
        <v/>
      </c>
      <c r="K2991" s="54">
        <f>IF(D2991="","",IFERROR(INDEX(CatGrupo,MATCH(D2991,CatNome,0)),"?"))</f>
        <v/>
      </c>
      <c r="L2991" s="55">
        <f>IF(J2991="Entrada",N(I2991),IF(J2991="Saída",-N(I2991),0))</f>
        <v/>
      </c>
      <c r="M2991" s="54">
        <f>IF(B2991="",0,IF(H2991="Previsto",IF(Visao="Realizado + previsto",1,0),1))</f>
        <v/>
      </c>
      <c r="N2991" s="54">
        <f>IF(OR(B2991="",H2991&lt;&gt;"Previsto"),"",IF(B2991&lt;TODAY(),"Atrasado",IF(B2991&lt;=TODAY()+7,"Vence em 7 dias","A vencer")))</f>
        <v/>
      </c>
    </row>
    <row r="2992">
      <c r="B2992" s="51" t="n"/>
      <c r="C2992" s="52" t="n"/>
      <c r="D2992" s="52" t="n"/>
      <c r="E2992" s="52" t="n"/>
      <c r="F2992" s="52" t="n"/>
      <c r="G2992" s="52" t="n"/>
      <c r="H2992" s="52" t="n"/>
      <c r="I2992" s="53" t="n"/>
      <c r="J2992" s="54">
        <f>IF(D2992="","",IFERROR(INDEX(CatTipo,MATCH(D2992,CatNome,0)),"?"))</f>
        <v/>
      </c>
      <c r="K2992" s="54">
        <f>IF(D2992="","",IFERROR(INDEX(CatGrupo,MATCH(D2992,CatNome,0)),"?"))</f>
        <v/>
      </c>
      <c r="L2992" s="55">
        <f>IF(J2992="Entrada",N(I2992),IF(J2992="Saída",-N(I2992),0))</f>
        <v/>
      </c>
      <c r="M2992" s="54">
        <f>IF(B2992="",0,IF(H2992="Previsto",IF(Visao="Realizado + previsto",1,0),1))</f>
        <v/>
      </c>
      <c r="N2992" s="54">
        <f>IF(OR(B2992="",H2992&lt;&gt;"Previsto"),"",IF(B2992&lt;TODAY(),"Atrasado",IF(B2992&lt;=TODAY()+7,"Vence em 7 dias","A vencer")))</f>
        <v/>
      </c>
    </row>
    <row r="2993">
      <c r="B2993" s="51" t="n"/>
      <c r="C2993" s="52" t="n"/>
      <c r="D2993" s="52" t="n"/>
      <c r="E2993" s="52" t="n"/>
      <c r="F2993" s="52" t="n"/>
      <c r="G2993" s="52" t="n"/>
      <c r="H2993" s="52" t="n"/>
      <c r="I2993" s="53" t="n"/>
      <c r="J2993" s="54">
        <f>IF(D2993="","",IFERROR(INDEX(CatTipo,MATCH(D2993,CatNome,0)),"?"))</f>
        <v/>
      </c>
      <c r="K2993" s="54">
        <f>IF(D2993="","",IFERROR(INDEX(CatGrupo,MATCH(D2993,CatNome,0)),"?"))</f>
        <v/>
      </c>
      <c r="L2993" s="55">
        <f>IF(J2993="Entrada",N(I2993),IF(J2993="Saída",-N(I2993),0))</f>
        <v/>
      </c>
      <c r="M2993" s="54">
        <f>IF(B2993="",0,IF(H2993="Previsto",IF(Visao="Realizado + previsto",1,0),1))</f>
        <v/>
      </c>
      <c r="N2993" s="54">
        <f>IF(OR(B2993="",H2993&lt;&gt;"Previsto"),"",IF(B2993&lt;TODAY(),"Atrasado",IF(B2993&lt;=TODAY()+7,"Vence em 7 dias","A vencer")))</f>
        <v/>
      </c>
    </row>
    <row r="2994">
      <c r="B2994" s="51" t="n"/>
      <c r="C2994" s="52" t="n"/>
      <c r="D2994" s="52" t="n"/>
      <c r="E2994" s="52" t="n"/>
      <c r="F2994" s="52" t="n"/>
      <c r="G2994" s="52" t="n"/>
      <c r="H2994" s="52" t="n"/>
      <c r="I2994" s="53" t="n"/>
      <c r="J2994" s="54">
        <f>IF(D2994="","",IFERROR(INDEX(CatTipo,MATCH(D2994,CatNome,0)),"?"))</f>
        <v/>
      </c>
      <c r="K2994" s="54">
        <f>IF(D2994="","",IFERROR(INDEX(CatGrupo,MATCH(D2994,CatNome,0)),"?"))</f>
        <v/>
      </c>
      <c r="L2994" s="55">
        <f>IF(J2994="Entrada",N(I2994),IF(J2994="Saída",-N(I2994),0))</f>
        <v/>
      </c>
      <c r="M2994" s="54">
        <f>IF(B2994="",0,IF(H2994="Previsto",IF(Visao="Realizado + previsto",1,0),1))</f>
        <v/>
      </c>
      <c r="N2994" s="54">
        <f>IF(OR(B2994="",H2994&lt;&gt;"Previsto"),"",IF(B2994&lt;TODAY(),"Atrasado",IF(B2994&lt;=TODAY()+7,"Vence em 7 dias","A vencer")))</f>
        <v/>
      </c>
    </row>
    <row r="2995">
      <c r="B2995" s="51" t="n"/>
      <c r="C2995" s="52" t="n"/>
      <c r="D2995" s="52" t="n"/>
      <c r="E2995" s="52" t="n"/>
      <c r="F2995" s="52" t="n"/>
      <c r="G2995" s="52" t="n"/>
      <c r="H2995" s="52" t="n"/>
      <c r="I2995" s="53" t="n"/>
      <c r="J2995" s="54">
        <f>IF(D2995="","",IFERROR(INDEX(CatTipo,MATCH(D2995,CatNome,0)),"?"))</f>
        <v/>
      </c>
      <c r="K2995" s="54">
        <f>IF(D2995="","",IFERROR(INDEX(CatGrupo,MATCH(D2995,CatNome,0)),"?"))</f>
        <v/>
      </c>
      <c r="L2995" s="55">
        <f>IF(J2995="Entrada",N(I2995),IF(J2995="Saída",-N(I2995),0))</f>
        <v/>
      </c>
      <c r="M2995" s="54">
        <f>IF(B2995="",0,IF(H2995="Previsto",IF(Visao="Realizado + previsto",1,0),1))</f>
        <v/>
      </c>
      <c r="N2995" s="54">
        <f>IF(OR(B2995="",H2995&lt;&gt;"Previsto"),"",IF(B2995&lt;TODAY(),"Atrasado",IF(B2995&lt;=TODAY()+7,"Vence em 7 dias","A vencer")))</f>
        <v/>
      </c>
    </row>
    <row r="2996">
      <c r="B2996" s="51" t="n"/>
      <c r="C2996" s="52" t="n"/>
      <c r="D2996" s="52" t="n"/>
      <c r="E2996" s="52" t="n"/>
      <c r="F2996" s="52" t="n"/>
      <c r="G2996" s="52" t="n"/>
      <c r="H2996" s="52" t="n"/>
      <c r="I2996" s="53" t="n"/>
      <c r="J2996" s="54">
        <f>IF(D2996="","",IFERROR(INDEX(CatTipo,MATCH(D2996,CatNome,0)),"?"))</f>
        <v/>
      </c>
      <c r="K2996" s="54">
        <f>IF(D2996="","",IFERROR(INDEX(CatGrupo,MATCH(D2996,CatNome,0)),"?"))</f>
        <v/>
      </c>
      <c r="L2996" s="55">
        <f>IF(J2996="Entrada",N(I2996),IF(J2996="Saída",-N(I2996),0))</f>
        <v/>
      </c>
      <c r="M2996" s="54">
        <f>IF(B2996="",0,IF(H2996="Previsto",IF(Visao="Realizado + previsto",1,0),1))</f>
        <v/>
      </c>
      <c r="N2996" s="54">
        <f>IF(OR(B2996="",H2996&lt;&gt;"Previsto"),"",IF(B2996&lt;TODAY(),"Atrasado",IF(B2996&lt;=TODAY()+7,"Vence em 7 dias","A vencer")))</f>
        <v/>
      </c>
    </row>
    <row r="2997">
      <c r="B2997" s="51" t="n"/>
      <c r="C2997" s="52" t="n"/>
      <c r="D2997" s="52" t="n"/>
      <c r="E2997" s="52" t="n"/>
      <c r="F2997" s="52" t="n"/>
      <c r="G2997" s="52" t="n"/>
      <c r="H2997" s="52" t="n"/>
      <c r="I2997" s="53" t="n"/>
      <c r="J2997" s="54">
        <f>IF(D2997="","",IFERROR(INDEX(CatTipo,MATCH(D2997,CatNome,0)),"?"))</f>
        <v/>
      </c>
      <c r="K2997" s="54">
        <f>IF(D2997="","",IFERROR(INDEX(CatGrupo,MATCH(D2997,CatNome,0)),"?"))</f>
        <v/>
      </c>
      <c r="L2997" s="55">
        <f>IF(J2997="Entrada",N(I2997),IF(J2997="Saída",-N(I2997),0))</f>
        <v/>
      </c>
      <c r="M2997" s="54">
        <f>IF(B2997="",0,IF(H2997="Previsto",IF(Visao="Realizado + previsto",1,0),1))</f>
        <v/>
      </c>
      <c r="N2997" s="54">
        <f>IF(OR(B2997="",H2997&lt;&gt;"Previsto"),"",IF(B2997&lt;TODAY(),"Atrasado",IF(B2997&lt;=TODAY()+7,"Vence em 7 dias","A vencer")))</f>
        <v/>
      </c>
    </row>
    <row r="2998">
      <c r="B2998" s="51" t="n"/>
      <c r="C2998" s="52" t="n"/>
      <c r="D2998" s="52" t="n"/>
      <c r="E2998" s="52" t="n"/>
      <c r="F2998" s="52" t="n"/>
      <c r="G2998" s="52" t="n"/>
      <c r="H2998" s="52" t="n"/>
      <c r="I2998" s="53" t="n"/>
      <c r="J2998" s="54">
        <f>IF(D2998="","",IFERROR(INDEX(CatTipo,MATCH(D2998,CatNome,0)),"?"))</f>
        <v/>
      </c>
      <c r="K2998" s="54">
        <f>IF(D2998="","",IFERROR(INDEX(CatGrupo,MATCH(D2998,CatNome,0)),"?"))</f>
        <v/>
      </c>
      <c r="L2998" s="55">
        <f>IF(J2998="Entrada",N(I2998),IF(J2998="Saída",-N(I2998),0))</f>
        <v/>
      </c>
      <c r="M2998" s="54">
        <f>IF(B2998="",0,IF(H2998="Previsto",IF(Visao="Realizado + previsto",1,0),1))</f>
        <v/>
      </c>
      <c r="N2998" s="54">
        <f>IF(OR(B2998="",H2998&lt;&gt;"Previsto"),"",IF(B2998&lt;TODAY(),"Atrasado",IF(B2998&lt;=TODAY()+7,"Vence em 7 dias","A vencer")))</f>
        <v/>
      </c>
    </row>
    <row r="2999">
      <c r="B2999" s="51" t="n"/>
      <c r="C2999" s="52" t="n"/>
      <c r="D2999" s="52" t="n"/>
      <c r="E2999" s="52" t="n"/>
      <c r="F2999" s="52" t="n"/>
      <c r="G2999" s="52" t="n"/>
      <c r="H2999" s="52" t="n"/>
      <c r="I2999" s="53" t="n"/>
      <c r="J2999" s="54">
        <f>IF(D2999="","",IFERROR(INDEX(CatTipo,MATCH(D2999,CatNome,0)),"?"))</f>
        <v/>
      </c>
      <c r="K2999" s="54">
        <f>IF(D2999="","",IFERROR(INDEX(CatGrupo,MATCH(D2999,CatNome,0)),"?"))</f>
        <v/>
      </c>
      <c r="L2999" s="55">
        <f>IF(J2999="Entrada",N(I2999),IF(J2999="Saída",-N(I2999),0))</f>
        <v/>
      </c>
      <c r="M2999" s="54">
        <f>IF(B2999="",0,IF(H2999="Previsto",IF(Visao="Realizado + previsto",1,0),1))</f>
        <v/>
      </c>
      <c r="N2999" s="54">
        <f>IF(OR(B2999="",H2999&lt;&gt;"Previsto"),"",IF(B2999&lt;TODAY(),"Atrasado",IF(B2999&lt;=TODAY()+7,"Vence em 7 dias","A vencer")))</f>
        <v/>
      </c>
    </row>
    <row r="3000">
      <c r="B3000" s="51" t="n"/>
      <c r="C3000" s="52" t="n"/>
      <c r="D3000" s="52" t="n"/>
      <c r="E3000" s="52" t="n"/>
      <c r="F3000" s="52" t="n"/>
      <c r="G3000" s="52" t="n"/>
      <c r="H3000" s="52" t="n"/>
      <c r="I3000" s="53" t="n"/>
      <c r="J3000" s="54">
        <f>IF(D3000="","",IFERROR(INDEX(CatTipo,MATCH(D3000,CatNome,0)),"?"))</f>
        <v/>
      </c>
      <c r="K3000" s="54">
        <f>IF(D3000="","",IFERROR(INDEX(CatGrupo,MATCH(D3000,CatNome,0)),"?"))</f>
        <v/>
      </c>
      <c r="L3000" s="55">
        <f>IF(J3000="Entrada",N(I3000),IF(J3000="Saída",-N(I3000),0))</f>
        <v/>
      </c>
      <c r="M3000" s="54">
        <f>IF(B3000="",0,IF(H3000="Previsto",IF(Visao="Realizado + previsto",1,0),1))</f>
        <v/>
      </c>
      <c r="N3000" s="54">
        <f>IF(OR(B3000="",H3000&lt;&gt;"Previsto"),"",IF(B3000&lt;TODAY(),"Atrasado",IF(B3000&lt;=TODAY()+7,"Vence em 7 dias","A vencer")))</f>
        <v/>
      </c>
    </row>
    <row r="3001">
      <c r="B3001" s="51" t="n"/>
      <c r="C3001" s="52" t="n"/>
      <c r="D3001" s="52" t="n"/>
      <c r="E3001" s="52" t="n"/>
      <c r="F3001" s="52" t="n"/>
      <c r="G3001" s="52" t="n"/>
      <c r="H3001" s="52" t="n"/>
      <c r="I3001" s="53" t="n"/>
      <c r="J3001" s="54">
        <f>IF(D3001="","",IFERROR(INDEX(CatTipo,MATCH(D3001,CatNome,0)),"?"))</f>
        <v/>
      </c>
      <c r="K3001" s="54">
        <f>IF(D3001="","",IFERROR(INDEX(CatGrupo,MATCH(D3001,CatNome,0)),"?"))</f>
        <v/>
      </c>
      <c r="L3001" s="55">
        <f>IF(J3001="Entrada",N(I3001),IF(J3001="Saída",-N(I3001),0))</f>
        <v/>
      </c>
      <c r="M3001" s="54">
        <f>IF(B3001="",0,IF(H3001="Previsto",IF(Visao="Realizado + previsto",1,0),1))</f>
        <v/>
      </c>
      <c r="N3001" s="54">
        <f>IF(OR(B3001="",H3001&lt;&gt;"Previsto"),"",IF(B3001&lt;TODAY(),"Atrasado",IF(B3001&lt;=TODAY()+7,"Vence em 7 dias","A vencer")))</f>
        <v/>
      </c>
    </row>
    <row r="3002">
      <c r="B3002" s="51" t="n"/>
      <c r="C3002" s="52" t="n"/>
      <c r="D3002" s="52" t="n"/>
      <c r="E3002" s="52" t="n"/>
      <c r="F3002" s="52" t="n"/>
      <c r="G3002" s="52" t="n"/>
      <c r="H3002" s="52" t="n"/>
      <c r="I3002" s="53" t="n"/>
      <c r="J3002" s="54">
        <f>IF(D3002="","",IFERROR(INDEX(CatTipo,MATCH(D3002,CatNome,0)),"?"))</f>
        <v/>
      </c>
      <c r="K3002" s="54">
        <f>IF(D3002="","",IFERROR(INDEX(CatGrupo,MATCH(D3002,CatNome,0)),"?"))</f>
        <v/>
      </c>
      <c r="L3002" s="55">
        <f>IF(J3002="Entrada",N(I3002),IF(J3002="Saída",-N(I3002),0))</f>
        <v/>
      </c>
      <c r="M3002" s="54">
        <f>IF(B3002="",0,IF(H3002="Previsto",IF(Visao="Realizado + previsto",1,0),1))</f>
        <v/>
      </c>
      <c r="N3002" s="54">
        <f>IF(OR(B3002="",H3002&lt;&gt;"Previsto"),"",IF(B3002&lt;TODAY(),"Atrasado",IF(B3002&lt;=TODAY()+7,"Vence em 7 dias","A vencer")))</f>
        <v/>
      </c>
    </row>
    <row r="3003">
      <c r="B3003" s="51" t="n"/>
      <c r="C3003" s="52" t="n"/>
      <c r="D3003" s="52" t="n"/>
      <c r="E3003" s="52" t="n"/>
      <c r="F3003" s="52" t="n"/>
      <c r="G3003" s="52" t="n"/>
      <c r="H3003" s="52" t="n"/>
      <c r="I3003" s="53" t="n"/>
      <c r="J3003" s="54">
        <f>IF(D3003="","",IFERROR(INDEX(CatTipo,MATCH(D3003,CatNome,0)),"?"))</f>
        <v/>
      </c>
      <c r="K3003" s="54">
        <f>IF(D3003="","",IFERROR(INDEX(CatGrupo,MATCH(D3003,CatNome,0)),"?"))</f>
        <v/>
      </c>
      <c r="L3003" s="55">
        <f>IF(J3003="Entrada",N(I3003),IF(J3003="Saída",-N(I3003),0))</f>
        <v/>
      </c>
      <c r="M3003" s="54">
        <f>IF(B3003="",0,IF(H3003="Previsto",IF(Visao="Realizado + previsto",1,0),1))</f>
        <v/>
      </c>
      <c r="N3003" s="54">
        <f>IF(OR(B3003="",H3003&lt;&gt;"Previsto"),"",IF(B3003&lt;TODAY(),"Atrasado",IF(B3003&lt;=TODAY()+7,"Vence em 7 dias","A vencer")))</f>
        <v/>
      </c>
    </row>
    <row r="3004">
      <c r="B3004" s="51" t="n"/>
      <c r="C3004" s="52" t="n"/>
      <c r="D3004" s="52" t="n"/>
      <c r="E3004" s="52" t="n"/>
      <c r="F3004" s="52" t="n"/>
      <c r="G3004" s="52" t="n"/>
      <c r="H3004" s="52" t="n"/>
      <c r="I3004" s="53" t="n"/>
      <c r="J3004" s="54">
        <f>IF(D3004="","",IFERROR(INDEX(CatTipo,MATCH(D3004,CatNome,0)),"?"))</f>
        <v/>
      </c>
      <c r="K3004" s="54">
        <f>IF(D3004="","",IFERROR(INDEX(CatGrupo,MATCH(D3004,CatNome,0)),"?"))</f>
        <v/>
      </c>
      <c r="L3004" s="55">
        <f>IF(J3004="Entrada",N(I3004),IF(J3004="Saída",-N(I3004),0))</f>
        <v/>
      </c>
      <c r="M3004" s="54">
        <f>IF(B3004="",0,IF(H3004="Previsto",IF(Visao="Realizado + previsto",1,0),1))</f>
        <v/>
      </c>
      <c r="N3004" s="54">
        <f>IF(OR(B3004="",H3004&lt;&gt;"Previsto"),"",IF(B3004&lt;TODAY(),"Atrasado",IF(B3004&lt;=TODAY()+7,"Vence em 7 dias","A vencer")))</f>
        <v/>
      </c>
    </row>
    <row r="3005">
      <c r="B3005" s="51" t="n"/>
      <c r="C3005" s="52" t="n"/>
      <c r="D3005" s="52" t="n"/>
      <c r="E3005" s="52" t="n"/>
      <c r="F3005" s="52" t="n"/>
      <c r="G3005" s="52" t="n"/>
      <c r="H3005" s="52" t="n"/>
      <c r="I3005" s="53" t="n"/>
      <c r="J3005" s="54">
        <f>IF(D3005="","",IFERROR(INDEX(CatTipo,MATCH(D3005,CatNome,0)),"?"))</f>
        <v/>
      </c>
      <c r="K3005" s="54">
        <f>IF(D3005="","",IFERROR(INDEX(CatGrupo,MATCH(D3005,CatNome,0)),"?"))</f>
        <v/>
      </c>
      <c r="L3005" s="55">
        <f>IF(J3005="Entrada",N(I3005),IF(J3005="Saída",-N(I3005),0))</f>
        <v/>
      </c>
      <c r="M3005" s="54">
        <f>IF(B3005="",0,IF(H3005="Previsto",IF(Visao="Realizado + previsto",1,0),1))</f>
        <v/>
      </c>
      <c r="N3005" s="54">
        <f>IF(OR(B3005="",H3005&lt;&gt;"Previsto"),"",IF(B3005&lt;TODAY(),"Atrasado",IF(B3005&lt;=TODAY()+7,"Vence em 7 dias","A vencer")))</f>
        <v/>
      </c>
    </row>
  </sheetData>
  <autoFilter ref="B5:N3005"/>
  <conditionalFormatting sqref="J6:J3005">
    <cfRule type="cellIs" priority="1" operator="equal" dxfId="2">
      <formula>"Entrada"</formula>
    </cfRule>
    <cfRule type="cellIs" priority="2" operator="equal" dxfId="0">
      <formula>"Saída"</formula>
    </cfRule>
  </conditionalFormatting>
  <conditionalFormatting sqref="J6:K3005">
    <cfRule type="cellIs" priority="3" operator="equal" dxfId="3">
      <formula>"?"</formula>
    </cfRule>
  </conditionalFormatting>
  <conditionalFormatting sqref="N6:N3005">
    <cfRule type="cellIs" priority="4" operator="equal" dxfId="1">
      <formula>"Atrasado"</formula>
    </cfRule>
    <cfRule type="cellIs" priority="5" operator="equal" dxfId="4">
      <formula>"Vence em 7 dias"</formula>
    </cfRule>
  </conditionalFormatting>
  <conditionalFormatting sqref="B6:I3005">
    <cfRule type="expression" priority="6" dxfId="5">
      <formula>$H6="Previsto"</formula>
    </cfRule>
  </conditionalFormatting>
  <dataValidations count="6">
    <dataValidation sqref="D6:D3005" showDropDown="0" showInputMessage="0" showErrorMessage="1" allowBlank="1" errorTitle="Categoria inválida" error="Escolha uma categoria da lista. Para criar novas, use a aba Configurações." type="list">
      <formula1>=CatNome</formula1>
    </dataValidation>
    <dataValidation sqref="F6:F3005" showDropDown="0" showInputMessage="0" showErrorMessage="0" allowBlank="1" type="list">
      <formula1>=FormaNome</formula1>
    </dataValidation>
    <dataValidation sqref="G6:G3005" showDropDown="0" showInputMessage="0" showErrorMessage="0" allowBlank="1" type="list">
      <formula1>=ContaNome</formula1>
    </dataValidation>
    <dataValidation sqref="H6:H3005" showDropDown="0" showInputMessage="0" showErrorMessage="0" allowBlank="1" promptTitle="Status" prompt="Realizado = já pagou/recebeu. Previsto = conta a pagar ou a receber (use a data de vencimento)." type="list">
      <formula1>"Realizado,Previsto"</formula1>
    </dataValidation>
    <dataValidation sqref="I6:I3005" showDropDown="0" showInputMessage="0" showErrorMessage="1" allowBlank="0" errorTitle="Valor" error="Digite o valor sempre positivo. A categoria já diz se é entrada ou saída." type="decimal" operator="greaterThanOrEqual">
      <formula1>0</formula1>
    </dataValidation>
    <dataValidation sqref="B6:B3005" showDropDown="0" showInputMessage="0" showErrorMessage="1" allowBlank="0" error="Digite uma data válida (dd/mm/aaaa)." type="date" operator="between">
      <formula1>DATE(2000,1,1)</formula1>
      <formula2>DATE(2100,12,31)</formula2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1A3A5C"/>
    <outlinePr summaryBelow="1" summaryRight="1"/>
    <pageSetUpPr fitToPage="1"/>
  </sheetPr>
  <dimension ref="B2:Q61"/>
  <sheetViews>
    <sheetView showGridLines="0" zoomScale="9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0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4" customWidth="1" min="15" max="15"/>
    <col width="9" customWidth="1" min="16" max="16"/>
    <col hidden="1" width="13" customWidth="1" min="17" max="17"/>
  </cols>
  <sheetData>
    <row r="1" ht="8" customHeight="1"/>
    <row r="2">
      <c r="B2" s="12" t="inlineStr">
        <is>
          <t>Fluxo de Caixa Mensal</t>
        </is>
      </c>
    </row>
    <row r="3">
      <c r="B3" s="16">
        <f>Empresa&amp;"  ·  Ano "&amp;Ano&amp;"  ·  Visão: "&amp;Visao</f>
        <v/>
      </c>
    </row>
    <row r="4" ht="4" customHeight="1">
      <c r="C4" s="56">
        <f>DATE(Ano,1,1)</f>
        <v/>
      </c>
      <c r="D4" s="56">
        <f>DATE(Ano,2,1)</f>
        <v/>
      </c>
      <c r="E4" s="56">
        <f>DATE(Ano,3,1)</f>
        <v/>
      </c>
      <c r="F4" s="56">
        <f>DATE(Ano,4,1)</f>
        <v/>
      </c>
      <c r="G4" s="56">
        <f>DATE(Ano,5,1)</f>
        <v/>
      </c>
      <c r="H4" s="56">
        <f>DATE(Ano,6,1)</f>
        <v/>
      </c>
      <c r="I4" s="56">
        <f>DATE(Ano,7,1)</f>
        <v/>
      </c>
      <c r="J4" s="56">
        <f>DATE(Ano,8,1)</f>
        <v/>
      </c>
      <c r="K4" s="56">
        <f>DATE(Ano,9,1)</f>
        <v/>
      </c>
      <c r="L4" s="56">
        <f>DATE(Ano,10,1)</f>
        <v/>
      </c>
      <c r="M4" s="56">
        <f>DATE(Ano,11,1)</f>
        <v/>
      </c>
      <c r="N4" s="56">
        <f>DATE(Ano,12,1)</f>
        <v/>
      </c>
    </row>
    <row r="5">
      <c r="B5" s="57" t="inlineStr">
        <is>
          <t>Categoria</t>
        </is>
      </c>
      <c r="C5" s="33" t="inlineStr">
        <is>
          <t>Jan</t>
        </is>
      </c>
      <c r="D5" s="33" t="inlineStr">
        <is>
          <t>Fev</t>
        </is>
      </c>
      <c r="E5" s="33" t="inlineStr">
        <is>
          <t>Mar</t>
        </is>
      </c>
      <c r="F5" s="33" t="inlineStr">
        <is>
          <t>Abr</t>
        </is>
      </c>
      <c r="G5" s="33" t="inlineStr">
        <is>
          <t>Mai</t>
        </is>
      </c>
      <c r="H5" s="33" t="inlineStr">
        <is>
          <t>Jun</t>
        </is>
      </c>
      <c r="I5" s="33" t="inlineStr">
        <is>
          <t>Jul</t>
        </is>
      </c>
      <c r="J5" s="33" t="inlineStr">
        <is>
          <t>Ago</t>
        </is>
      </c>
      <c r="K5" s="33" t="inlineStr">
        <is>
          <t>Set</t>
        </is>
      </c>
      <c r="L5" s="33" t="inlineStr">
        <is>
          <t>Out</t>
        </is>
      </c>
      <c r="M5" s="33" t="inlineStr">
        <is>
          <t>Nov</t>
        </is>
      </c>
      <c r="N5" s="33" t="inlineStr">
        <is>
          <t>Dez</t>
        </is>
      </c>
      <c r="O5" s="33" t="inlineStr">
        <is>
          <t>Total do ano</t>
        </is>
      </c>
      <c r="P5" s="33" t="inlineStr">
        <is>
          <t>% do total</t>
        </is>
      </c>
    </row>
    <row r="6">
      <c r="B6" s="58" t="inlineStr">
        <is>
          <t>Saldo inicial do mês</t>
        </is>
      </c>
      <c r="C6" s="59">
        <f>SaldoInicial+SUMIFS(LSinal,LData,"&lt;"&amp;C$4,LConsidera,1)</f>
        <v/>
      </c>
      <c r="D6" s="59">
        <f>C54</f>
        <v/>
      </c>
      <c r="E6" s="59">
        <f>D54</f>
        <v/>
      </c>
      <c r="F6" s="59">
        <f>E54</f>
        <v/>
      </c>
      <c r="G6" s="59">
        <f>F54</f>
        <v/>
      </c>
      <c r="H6" s="59">
        <f>G54</f>
        <v/>
      </c>
      <c r="I6" s="59">
        <f>H54</f>
        <v/>
      </c>
      <c r="J6" s="59">
        <f>I54</f>
        <v/>
      </c>
      <c r="K6" s="59">
        <f>J54</f>
        <v/>
      </c>
      <c r="L6" s="59">
        <f>K54</f>
        <v/>
      </c>
      <c r="M6" s="59">
        <f>L54</f>
        <v/>
      </c>
      <c r="N6" s="59">
        <f>M54</f>
        <v/>
      </c>
      <c r="O6" s="59">
        <f>C6</f>
        <v/>
      </c>
      <c r="P6" s="60" t="n"/>
    </row>
    <row r="7">
      <c r="B7" s="9" t="n"/>
      <c r="C7" s="61" t="n"/>
      <c r="D7" s="61" t="n"/>
      <c r="E7" s="61" t="n"/>
      <c r="F7" s="61" t="n"/>
      <c r="G7" s="61" t="n"/>
      <c r="H7" s="61" t="n"/>
      <c r="I7" s="61" t="n"/>
      <c r="J7" s="61" t="n"/>
      <c r="K7" s="61" t="n"/>
      <c r="L7" s="61" t="n"/>
      <c r="M7" s="61" t="n"/>
      <c r="N7" s="61" t="n"/>
      <c r="O7" s="61" t="n"/>
      <c r="P7" s="62" t="n"/>
    </row>
    <row r="8">
      <c r="B8" s="63" t="inlineStr">
        <is>
          <t>ENTRADAS</t>
        </is>
      </c>
      <c r="C8" s="64" t="n"/>
      <c r="D8" s="64" t="n"/>
      <c r="E8" s="64" t="n"/>
      <c r="F8" s="64" t="n"/>
      <c r="G8" s="64" t="n"/>
      <c r="H8" s="64" t="n"/>
      <c r="I8" s="64" t="n"/>
      <c r="J8" s="64" t="n"/>
      <c r="K8" s="64" t="n"/>
      <c r="L8" s="64" t="n"/>
      <c r="M8" s="64" t="n"/>
      <c r="N8" s="64" t="n"/>
      <c r="O8" s="64" t="n"/>
      <c r="P8" s="65" t="n"/>
    </row>
    <row r="9">
      <c r="B9" s="9">
        <f>IFERROR(INDEX(CatNome,MATCH(1,CatEntIdx,0)),"")</f>
        <v/>
      </c>
      <c r="C9" s="61">
        <f>IF($B9="","",SUMIFS(LValor,LCat,$B9,LTipo,"Entrada",LData,"&gt;="&amp;C$4,LData,"&lt;"&amp;DATE(YEAR(C$4),MONTH(C$4)+1,1),LConsidera,1))</f>
        <v/>
      </c>
      <c r="D9" s="61">
        <f>IF($B9="","",SUMIFS(LValor,LCat,$B9,LTipo,"Entrada",LData,"&gt;="&amp;D$4,LData,"&lt;"&amp;DATE(YEAR(D$4),MONTH(D$4)+1,1),LConsidera,1))</f>
        <v/>
      </c>
      <c r="E9" s="61">
        <f>IF($B9="","",SUMIFS(LValor,LCat,$B9,LTipo,"Entrada",LData,"&gt;="&amp;E$4,LData,"&lt;"&amp;DATE(YEAR(E$4),MONTH(E$4)+1,1),LConsidera,1))</f>
        <v/>
      </c>
      <c r="F9" s="61">
        <f>IF($B9="","",SUMIFS(LValor,LCat,$B9,LTipo,"Entrada",LData,"&gt;="&amp;F$4,LData,"&lt;"&amp;DATE(YEAR(F$4),MONTH(F$4)+1,1),LConsidera,1))</f>
        <v/>
      </c>
      <c r="G9" s="61">
        <f>IF($B9="","",SUMIFS(LValor,LCat,$B9,LTipo,"Entrada",LData,"&gt;="&amp;G$4,LData,"&lt;"&amp;DATE(YEAR(G$4),MONTH(G$4)+1,1),LConsidera,1))</f>
        <v/>
      </c>
      <c r="H9" s="61">
        <f>IF($B9="","",SUMIFS(LValor,LCat,$B9,LTipo,"Entrada",LData,"&gt;="&amp;H$4,LData,"&lt;"&amp;DATE(YEAR(H$4),MONTH(H$4)+1,1),LConsidera,1))</f>
        <v/>
      </c>
      <c r="I9" s="61">
        <f>IF($B9="","",SUMIFS(LValor,LCat,$B9,LTipo,"Entrada",LData,"&gt;="&amp;I$4,LData,"&lt;"&amp;DATE(YEAR(I$4),MONTH(I$4)+1,1),LConsidera,1))</f>
        <v/>
      </c>
      <c r="J9" s="61">
        <f>IF($B9="","",SUMIFS(LValor,LCat,$B9,LTipo,"Entrada",LData,"&gt;="&amp;J$4,LData,"&lt;"&amp;DATE(YEAR(J$4),MONTH(J$4)+1,1),LConsidera,1))</f>
        <v/>
      </c>
      <c r="K9" s="61">
        <f>IF($B9="","",SUMIFS(LValor,LCat,$B9,LTipo,"Entrada",LData,"&gt;="&amp;K$4,LData,"&lt;"&amp;DATE(YEAR(K$4),MONTH(K$4)+1,1),LConsidera,1))</f>
        <v/>
      </c>
      <c r="L9" s="61">
        <f>IF($B9="","",SUMIFS(LValor,LCat,$B9,LTipo,"Entrada",LData,"&gt;="&amp;L$4,LData,"&lt;"&amp;DATE(YEAR(L$4),MONTH(L$4)+1,1),LConsidera,1))</f>
        <v/>
      </c>
      <c r="M9" s="61">
        <f>IF($B9="","",SUMIFS(LValor,LCat,$B9,LTipo,"Entrada",LData,"&gt;="&amp;M$4,LData,"&lt;"&amp;DATE(YEAR(M$4),MONTH(M$4)+1,1),LConsidera,1))</f>
        <v/>
      </c>
      <c r="N9" s="61">
        <f>IF($B9="","",SUMIFS(LValor,LCat,$B9,LTipo,"Entrada",LData,"&gt;="&amp;N$4,LData,"&lt;"&amp;DATE(YEAR(N$4),MONTH(N$4)+1,1),LConsidera,1))</f>
        <v/>
      </c>
      <c r="O9" s="61">
        <f>IF($B9="","",SUM(C9:N9))</f>
        <v/>
      </c>
      <c r="P9" s="62">
        <f>IF($B9="","",IFERROR(O9/$O$22,0))</f>
        <v/>
      </c>
    </row>
    <row r="10">
      <c r="B10" s="9">
        <f>IFERROR(INDEX(CatNome,MATCH(2,CatEntIdx,0)),"")</f>
        <v/>
      </c>
      <c r="C10" s="61">
        <f>IF($B10="","",SUMIFS(LValor,LCat,$B10,LTipo,"Entrada",LData,"&gt;="&amp;C$4,LData,"&lt;"&amp;DATE(YEAR(C$4),MONTH(C$4)+1,1),LConsidera,1))</f>
        <v/>
      </c>
      <c r="D10" s="61">
        <f>IF($B10="","",SUMIFS(LValor,LCat,$B10,LTipo,"Entrada",LData,"&gt;="&amp;D$4,LData,"&lt;"&amp;DATE(YEAR(D$4),MONTH(D$4)+1,1),LConsidera,1))</f>
        <v/>
      </c>
      <c r="E10" s="61">
        <f>IF($B10="","",SUMIFS(LValor,LCat,$B10,LTipo,"Entrada",LData,"&gt;="&amp;E$4,LData,"&lt;"&amp;DATE(YEAR(E$4),MONTH(E$4)+1,1),LConsidera,1))</f>
        <v/>
      </c>
      <c r="F10" s="61">
        <f>IF($B10="","",SUMIFS(LValor,LCat,$B10,LTipo,"Entrada",LData,"&gt;="&amp;F$4,LData,"&lt;"&amp;DATE(YEAR(F$4),MONTH(F$4)+1,1),LConsidera,1))</f>
        <v/>
      </c>
      <c r="G10" s="61">
        <f>IF($B10="","",SUMIFS(LValor,LCat,$B10,LTipo,"Entrada",LData,"&gt;="&amp;G$4,LData,"&lt;"&amp;DATE(YEAR(G$4),MONTH(G$4)+1,1),LConsidera,1))</f>
        <v/>
      </c>
      <c r="H10" s="61">
        <f>IF($B10="","",SUMIFS(LValor,LCat,$B10,LTipo,"Entrada",LData,"&gt;="&amp;H$4,LData,"&lt;"&amp;DATE(YEAR(H$4),MONTH(H$4)+1,1),LConsidera,1))</f>
        <v/>
      </c>
      <c r="I10" s="61">
        <f>IF($B10="","",SUMIFS(LValor,LCat,$B10,LTipo,"Entrada",LData,"&gt;="&amp;I$4,LData,"&lt;"&amp;DATE(YEAR(I$4),MONTH(I$4)+1,1),LConsidera,1))</f>
        <v/>
      </c>
      <c r="J10" s="61">
        <f>IF($B10="","",SUMIFS(LValor,LCat,$B10,LTipo,"Entrada",LData,"&gt;="&amp;J$4,LData,"&lt;"&amp;DATE(YEAR(J$4),MONTH(J$4)+1,1),LConsidera,1))</f>
        <v/>
      </c>
      <c r="K10" s="61">
        <f>IF($B10="","",SUMIFS(LValor,LCat,$B10,LTipo,"Entrada",LData,"&gt;="&amp;K$4,LData,"&lt;"&amp;DATE(YEAR(K$4),MONTH(K$4)+1,1),LConsidera,1))</f>
        <v/>
      </c>
      <c r="L10" s="61">
        <f>IF($B10="","",SUMIFS(LValor,LCat,$B10,LTipo,"Entrada",LData,"&gt;="&amp;L$4,LData,"&lt;"&amp;DATE(YEAR(L$4),MONTH(L$4)+1,1),LConsidera,1))</f>
        <v/>
      </c>
      <c r="M10" s="61">
        <f>IF($B10="","",SUMIFS(LValor,LCat,$B10,LTipo,"Entrada",LData,"&gt;="&amp;M$4,LData,"&lt;"&amp;DATE(YEAR(M$4),MONTH(M$4)+1,1),LConsidera,1))</f>
        <v/>
      </c>
      <c r="N10" s="61">
        <f>IF($B10="","",SUMIFS(LValor,LCat,$B10,LTipo,"Entrada",LData,"&gt;="&amp;N$4,LData,"&lt;"&amp;DATE(YEAR(N$4),MONTH(N$4)+1,1),LConsidera,1))</f>
        <v/>
      </c>
      <c r="O10" s="61">
        <f>IF($B10="","",SUM(C10:N10))</f>
        <v/>
      </c>
      <c r="P10" s="62">
        <f>IF($B10="","",IFERROR(O10/$O$22,0))</f>
        <v/>
      </c>
    </row>
    <row r="11">
      <c r="B11" s="9">
        <f>IFERROR(INDEX(CatNome,MATCH(3,CatEntIdx,0)),"")</f>
        <v/>
      </c>
      <c r="C11" s="61">
        <f>IF($B11="","",SUMIFS(LValor,LCat,$B11,LTipo,"Entrada",LData,"&gt;="&amp;C$4,LData,"&lt;"&amp;DATE(YEAR(C$4),MONTH(C$4)+1,1),LConsidera,1))</f>
        <v/>
      </c>
      <c r="D11" s="61">
        <f>IF($B11="","",SUMIFS(LValor,LCat,$B11,LTipo,"Entrada",LData,"&gt;="&amp;D$4,LData,"&lt;"&amp;DATE(YEAR(D$4),MONTH(D$4)+1,1),LConsidera,1))</f>
        <v/>
      </c>
      <c r="E11" s="61">
        <f>IF($B11="","",SUMIFS(LValor,LCat,$B11,LTipo,"Entrada",LData,"&gt;="&amp;E$4,LData,"&lt;"&amp;DATE(YEAR(E$4),MONTH(E$4)+1,1),LConsidera,1))</f>
        <v/>
      </c>
      <c r="F11" s="61">
        <f>IF($B11="","",SUMIFS(LValor,LCat,$B11,LTipo,"Entrada",LData,"&gt;="&amp;F$4,LData,"&lt;"&amp;DATE(YEAR(F$4),MONTH(F$4)+1,1),LConsidera,1))</f>
        <v/>
      </c>
      <c r="G11" s="61">
        <f>IF($B11="","",SUMIFS(LValor,LCat,$B11,LTipo,"Entrada",LData,"&gt;="&amp;G$4,LData,"&lt;"&amp;DATE(YEAR(G$4),MONTH(G$4)+1,1),LConsidera,1))</f>
        <v/>
      </c>
      <c r="H11" s="61">
        <f>IF($B11="","",SUMIFS(LValor,LCat,$B11,LTipo,"Entrada",LData,"&gt;="&amp;H$4,LData,"&lt;"&amp;DATE(YEAR(H$4),MONTH(H$4)+1,1),LConsidera,1))</f>
        <v/>
      </c>
      <c r="I11" s="61">
        <f>IF($B11="","",SUMIFS(LValor,LCat,$B11,LTipo,"Entrada",LData,"&gt;="&amp;I$4,LData,"&lt;"&amp;DATE(YEAR(I$4),MONTH(I$4)+1,1),LConsidera,1))</f>
        <v/>
      </c>
      <c r="J11" s="61">
        <f>IF($B11="","",SUMIFS(LValor,LCat,$B11,LTipo,"Entrada",LData,"&gt;="&amp;J$4,LData,"&lt;"&amp;DATE(YEAR(J$4),MONTH(J$4)+1,1),LConsidera,1))</f>
        <v/>
      </c>
      <c r="K11" s="61">
        <f>IF($B11="","",SUMIFS(LValor,LCat,$B11,LTipo,"Entrada",LData,"&gt;="&amp;K$4,LData,"&lt;"&amp;DATE(YEAR(K$4),MONTH(K$4)+1,1),LConsidera,1))</f>
        <v/>
      </c>
      <c r="L11" s="61">
        <f>IF($B11="","",SUMIFS(LValor,LCat,$B11,LTipo,"Entrada",LData,"&gt;="&amp;L$4,LData,"&lt;"&amp;DATE(YEAR(L$4),MONTH(L$4)+1,1),LConsidera,1))</f>
        <v/>
      </c>
      <c r="M11" s="61">
        <f>IF($B11="","",SUMIFS(LValor,LCat,$B11,LTipo,"Entrada",LData,"&gt;="&amp;M$4,LData,"&lt;"&amp;DATE(YEAR(M$4),MONTH(M$4)+1,1),LConsidera,1))</f>
        <v/>
      </c>
      <c r="N11" s="61">
        <f>IF($B11="","",SUMIFS(LValor,LCat,$B11,LTipo,"Entrada",LData,"&gt;="&amp;N$4,LData,"&lt;"&amp;DATE(YEAR(N$4),MONTH(N$4)+1,1),LConsidera,1))</f>
        <v/>
      </c>
      <c r="O11" s="61">
        <f>IF($B11="","",SUM(C11:N11))</f>
        <v/>
      </c>
      <c r="P11" s="62">
        <f>IF($B11="","",IFERROR(O11/$O$22,0))</f>
        <v/>
      </c>
    </row>
    <row r="12">
      <c r="B12" s="9">
        <f>IFERROR(INDEX(CatNome,MATCH(4,CatEntIdx,0)),"")</f>
        <v/>
      </c>
      <c r="C12" s="61">
        <f>IF($B12="","",SUMIFS(LValor,LCat,$B12,LTipo,"Entrada",LData,"&gt;="&amp;C$4,LData,"&lt;"&amp;DATE(YEAR(C$4),MONTH(C$4)+1,1),LConsidera,1))</f>
        <v/>
      </c>
      <c r="D12" s="61">
        <f>IF($B12="","",SUMIFS(LValor,LCat,$B12,LTipo,"Entrada",LData,"&gt;="&amp;D$4,LData,"&lt;"&amp;DATE(YEAR(D$4),MONTH(D$4)+1,1),LConsidera,1))</f>
        <v/>
      </c>
      <c r="E12" s="61">
        <f>IF($B12="","",SUMIFS(LValor,LCat,$B12,LTipo,"Entrada",LData,"&gt;="&amp;E$4,LData,"&lt;"&amp;DATE(YEAR(E$4),MONTH(E$4)+1,1),LConsidera,1))</f>
        <v/>
      </c>
      <c r="F12" s="61">
        <f>IF($B12="","",SUMIFS(LValor,LCat,$B12,LTipo,"Entrada",LData,"&gt;="&amp;F$4,LData,"&lt;"&amp;DATE(YEAR(F$4),MONTH(F$4)+1,1),LConsidera,1))</f>
        <v/>
      </c>
      <c r="G12" s="61">
        <f>IF($B12="","",SUMIFS(LValor,LCat,$B12,LTipo,"Entrada",LData,"&gt;="&amp;G$4,LData,"&lt;"&amp;DATE(YEAR(G$4),MONTH(G$4)+1,1),LConsidera,1))</f>
        <v/>
      </c>
      <c r="H12" s="61">
        <f>IF($B12="","",SUMIFS(LValor,LCat,$B12,LTipo,"Entrada",LData,"&gt;="&amp;H$4,LData,"&lt;"&amp;DATE(YEAR(H$4),MONTH(H$4)+1,1),LConsidera,1))</f>
        <v/>
      </c>
      <c r="I12" s="61">
        <f>IF($B12="","",SUMIFS(LValor,LCat,$B12,LTipo,"Entrada",LData,"&gt;="&amp;I$4,LData,"&lt;"&amp;DATE(YEAR(I$4),MONTH(I$4)+1,1),LConsidera,1))</f>
        <v/>
      </c>
      <c r="J12" s="61">
        <f>IF($B12="","",SUMIFS(LValor,LCat,$B12,LTipo,"Entrada",LData,"&gt;="&amp;J$4,LData,"&lt;"&amp;DATE(YEAR(J$4),MONTH(J$4)+1,1),LConsidera,1))</f>
        <v/>
      </c>
      <c r="K12" s="61">
        <f>IF($B12="","",SUMIFS(LValor,LCat,$B12,LTipo,"Entrada",LData,"&gt;="&amp;K$4,LData,"&lt;"&amp;DATE(YEAR(K$4),MONTH(K$4)+1,1),LConsidera,1))</f>
        <v/>
      </c>
      <c r="L12" s="61">
        <f>IF($B12="","",SUMIFS(LValor,LCat,$B12,LTipo,"Entrada",LData,"&gt;="&amp;L$4,LData,"&lt;"&amp;DATE(YEAR(L$4),MONTH(L$4)+1,1),LConsidera,1))</f>
        <v/>
      </c>
      <c r="M12" s="61">
        <f>IF($B12="","",SUMIFS(LValor,LCat,$B12,LTipo,"Entrada",LData,"&gt;="&amp;M$4,LData,"&lt;"&amp;DATE(YEAR(M$4),MONTH(M$4)+1,1),LConsidera,1))</f>
        <v/>
      </c>
      <c r="N12" s="61">
        <f>IF($B12="","",SUMIFS(LValor,LCat,$B12,LTipo,"Entrada",LData,"&gt;="&amp;N$4,LData,"&lt;"&amp;DATE(YEAR(N$4),MONTH(N$4)+1,1),LConsidera,1))</f>
        <v/>
      </c>
      <c r="O12" s="61">
        <f>IF($B12="","",SUM(C12:N12))</f>
        <v/>
      </c>
      <c r="P12" s="62">
        <f>IF($B12="","",IFERROR(O12/$O$22,0))</f>
        <v/>
      </c>
    </row>
    <row r="13">
      <c r="B13" s="9">
        <f>IFERROR(INDEX(CatNome,MATCH(5,CatEntIdx,0)),"")</f>
        <v/>
      </c>
      <c r="C13" s="61">
        <f>IF($B13="","",SUMIFS(LValor,LCat,$B13,LTipo,"Entrada",LData,"&gt;="&amp;C$4,LData,"&lt;"&amp;DATE(YEAR(C$4),MONTH(C$4)+1,1),LConsidera,1))</f>
        <v/>
      </c>
      <c r="D13" s="61">
        <f>IF($B13="","",SUMIFS(LValor,LCat,$B13,LTipo,"Entrada",LData,"&gt;="&amp;D$4,LData,"&lt;"&amp;DATE(YEAR(D$4),MONTH(D$4)+1,1),LConsidera,1))</f>
        <v/>
      </c>
      <c r="E13" s="61">
        <f>IF($B13="","",SUMIFS(LValor,LCat,$B13,LTipo,"Entrada",LData,"&gt;="&amp;E$4,LData,"&lt;"&amp;DATE(YEAR(E$4),MONTH(E$4)+1,1),LConsidera,1))</f>
        <v/>
      </c>
      <c r="F13" s="61">
        <f>IF($B13="","",SUMIFS(LValor,LCat,$B13,LTipo,"Entrada",LData,"&gt;="&amp;F$4,LData,"&lt;"&amp;DATE(YEAR(F$4),MONTH(F$4)+1,1),LConsidera,1))</f>
        <v/>
      </c>
      <c r="G13" s="61">
        <f>IF($B13="","",SUMIFS(LValor,LCat,$B13,LTipo,"Entrada",LData,"&gt;="&amp;G$4,LData,"&lt;"&amp;DATE(YEAR(G$4),MONTH(G$4)+1,1),LConsidera,1))</f>
        <v/>
      </c>
      <c r="H13" s="61">
        <f>IF($B13="","",SUMIFS(LValor,LCat,$B13,LTipo,"Entrada",LData,"&gt;="&amp;H$4,LData,"&lt;"&amp;DATE(YEAR(H$4),MONTH(H$4)+1,1),LConsidera,1))</f>
        <v/>
      </c>
      <c r="I13" s="61">
        <f>IF($B13="","",SUMIFS(LValor,LCat,$B13,LTipo,"Entrada",LData,"&gt;="&amp;I$4,LData,"&lt;"&amp;DATE(YEAR(I$4),MONTH(I$4)+1,1),LConsidera,1))</f>
        <v/>
      </c>
      <c r="J13" s="61">
        <f>IF($B13="","",SUMIFS(LValor,LCat,$B13,LTipo,"Entrada",LData,"&gt;="&amp;J$4,LData,"&lt;"&amp;DATE(YEAR(J$4),MONTH(J$4)+1,1),LConsidera,1))</f>
        <v/>
      </c>
      <c r="K13" s="61">
        <f>IF($B13="","",SUMIFS(LValor,LCat,$B13,LTipo,"Entrada",LData,"&gt;="&amp;K$4,LData,"&lt;"&amp;DATE(YEAR(K$4),MONTH(K$4)+1,1),LConsidera,1))</f>
        <v/>
      </c>
      <c r="L13" s="61">
        <f>IF($B13="","",SUMIFS(LValor,LCat,$B13,LTipo,"Entrada",LData,"&gt;="&amp;L$4,LData,"&lt;"&amp;DATE(YEAR(L$4),MONTH(L$4)+1,1),LConsidera,1))</f>
        <v/>
      </c>
      <c r="M13" s="61">
        <f>IF($B13="","",SUMIFS(LValor,LCat,$B13,LTipo,"Entrada",LData,"&gt;="&amp;M$4,LData,"&lt;"&amp;DATE(YEAR(M$4),MONTH(M$4)+1,1),LConsidera,1))</f>
        <v/>
      </c>
      <c r="N13" s="61">
        <f>IF($B13="","",SUMIFS(LValor,LCat,$B13,LTipo,"Entrada",LData,"&gt;="&amp;N$4,LData,"&lt;"&amp;DATE(YEAR(N$4),MONTH(N$4)+1,1),LConsidera,1))</f>
        <v/>
      </c>
      <c r="O13" s="61">
        <f>IF($B13="","",SUM(C13:N13))</f>
        <v/>
      </c>
      <c r="P13" s="62">
        <f>IF($B13="","",IFERROR(O13/$O$22,0))</f>
        <v/>
      </c>
    </row>
    <row r="14">
      <c r="B14" s="9">
        <f>IFERROR(INDEX(CatNome,MATCH(6,CatEntIdx,0)),"")</f>
        <v/>
      </c>
      <c r="C14" s="61">
        <f>IF($B14="","",SUMIFS(LValor,LCat,$B14,LTipo,"Entrada",LData,"&gt;="&amp;C$4,LData,"&lt;"&amp;DATE(YEAR(C$4),MONTH(C$4)+1,1),LConsidera,1))</f>
        <v/>
      </c>
      <c r="D14" s="61">
        <f>IF($B14="","",SUMIFS(LValor,LCat,$B14,LTipo,"Entrada",LData,"&gt;="&amp;D$4,LData,"&lt;"&amp;DATE(YEAR(D$4),MONTH(D$4)+1,1),LConsidera,1))</f>
        <v/>
      </c>
      <c r="E14" s="61">
        <f>IF($B14="","",SUMIFS(LValor,LCat,$B14,LTipo,"Entrada",LData,"&gt;="&amp;E$4,LData,"&lt;"&amp;DATE(YEAR(E$4),MONTH(E$4)+1,1),LConsidera,1))</f>
        <v/>
      </c>
      <c r="F14" s="61">
        <f>IF($B14="","",SUMIFS(LValor,LCat,$B14,LTipo,"Entrada",LData,"&gt;="&amp;F$4,LData,"&lt;"&amp;DATE(YEAR(F$4),MONTH(F$4)+1,1),LConsidera,1))</f>
        <v/>
      </c>
      <c r="G14" s="61">
        <f>IF($B14="","",SUMIFS(LValor,LCat,$B14,LTipo,"Entrada",LData,"&gt;="&amp;G$4,LData,"&lt;"&amp;DATE(YEAR(G$4),MONTH(G$4)+1,1),LConsidera,1))</f>
        <v/>
      </c>
      <c r="H14" s="61">
        <f>IF($B14="","",SUMIFS(LValor,LCat,$B14,LTipo,"Entrada",LData,"&gt;="&amp;H$4,LData,"&lt;"&amp;DATE(YEAR(H$4),MONTH(H$4)+1,1),LConsidera,1))</f>
        <v/>
      </c>
      <c r="I14" s="61">
        <f>IF($B14="","",SUMIFS(LValor,LCat,$B14,LTipo,"Entrada",LData,"&gt;="&amp;I$4,LData,"&lt;"&amp;DATE(YEAR(I$4),MONTH(I$4)+1,1),LConsidera,1))</f>
        <v/>
      </c>
      <c r="J14" s="61">
        <f>IF($B14="","",SUMIFS(LValor,LCat,$B14,LTipo,"Entrada",LData,"&gt;="&amp;J$4,LData,"&lt;"&amp;DATE(YEAR(J$4),MONTH(J$4)+1,1),LConsidera,1))</f>
        <v/>
      </c>
      <c r="K14" s="61">
        <f>IF($B14="","",SUMIFS(LValor,LCat,$B14,LTipo,"Entrada",LData,"&gt;="&amp;K$4,LData,"&lt;"&amp;DATE(YEAR(K$4),MONTH(K$4)+1,1),LConsidera,1))</f>
        <v/>
      </c>
      <c r="L14" s="61">
        <f>IF($B14="","",SUMIFS(LValor,LCat,$B14,LTipo,"Entrada",LData,"&gt;="&amp;L$4,LData,"&lt;"&amp;DATE(YEAR(L$4),MONTH(L$4)+1,1),LConsidera,1))</f>
        <v/>
      </c>
      <c r="M14" s="61">
        <f>IF($B14="","",SUMIFS(LValor,LCat,$B14,LTipo,"Entrada",LData,"&gt;="&amp;M$4,LData,"&lt;"&amp;DATE(YEAR(M$4),MONTH(M$4)+1,1),LConsidera,1))</f>
        <v/>
      </c>
      <c r="N14" s="61">
        <f>IF($B14="","",SUMIFS(LValor,LCat,$B14,LTipo,"Entrada",LData,"&gt;="&amp;N$4,LData,"&lt;"&amp;DATE(YEAR(N$4),MONTH(N$4)+1,1),LConsidera,1))</f>
        <v/>
      </c>
      <c r="O14" s="61">
        <f>IF($B14="","",SUM(C14:N14))</f>
        <v/>
      </c>
      <c r="P14" s="62">
        <f>IF($B14="","",IFERROR(O14/$O$22,0))</f>
        <v/>
      </c>
    </row>
    <row r="15">
      <c r="B15" s="9">
        <f>IFERROR(INDEX(CatNome,MATCH(7,CatEntIdx,0)),"")</f>
        <v/>
      </c>
      <c r="C15" s="61">
        <f>IF($B15="","",SUMIFS(LValor,LCat,$B15,LTipo,"Entrada",LData,"&gt;="&amp;C$4,LData,"&lt;"&amp;DATE(YEAR(C$4),MONTH(C$4)+1,1),LConsidera,1))</f>
        <v/>
      </c>
      <c r="D15" s="61">
        <f>IF($B15="","",SUMIFS(LValor,LCat,$B15,LTipo,"Entrada",LData,"&gt;="&amp;D$4,LData,"&lt;"&amp;DATE(YEAR(D$4),MONTH(D$4)+1,1),LConsidera,1))</f>
        <v/>
      </c>
      <c r="E15" s="61">
        <f>IF($B15="","",SUMIFS(LValor,LCat,$B15,LTipo,"Entrada",LData,"&gt;="&amp;E$4,LData,"&lt;"&amp;DATE(YEAR(E$4),MONTH(E$4)+1,1),LConsidera,1))</f>
        <v/>
      </c>
      <c r="F15" s="61">
        <f>IF($B15="","",SUMIFS(LValor,LCat,$B15,LTipo,"Entrada",LData,"&gt;="&amp;F$4,LData,"&lt;"&amp;DATE(YEAR(F$4),MONTH(F$4)+1,1),LConsidera,1))</f>
        <v/>
      </c>
      <c r="G15" s="61">
        <f>IF($B15="","",SUMIFS(LValor,LCat,$B15,LTipo,"Entrada",LData,"&gt;="&amp;G$4,LData,"&lt;"&amp;DATE(YEAR(G$4),MONTH(G$4)+1,1),LConsidera,1))</f>
        <v/>
      </c>
      <c r="H15" s="61">
        <f>IF($B15="","",SUMIFS(LValor,LCat,$B15,LTipo,"Entrada",LData,"&gt;="&amp;H$4,LData,"&lt;"&amp;DATE(YEAR(H$4),MONTH(H$4)+1,1),LConsidera,1))</f>
        <v/>
      </c>
      <c r="I15" s="61">
        <f>IF($B15="","",SUMIFS(LValor,LCat,$B15,LTipo,"Entrada",LData,"&gt;="&amp;I$4,LData,"&lt;"&amp;DATE(YEAR(I$4),MONTH(I$4)+1,1),LConsidera,1))</f>
        <v/>
      </c>
      <c r="J15" s="61">
        <f>IF($B15="","",SUMIFS(LValor,LCat,$B15,LTipo,"Entrada",LData,"&gt;="&amp;J$4,LData,"&lt;"&amp;DATE(YEAR(J$4),MONTH(J$4)+1,1),LConsidera,1))</f>
        <v/>
      </c>
      <c r="K15" s="61">
        <f>IF($B15="","",SUMIFS(LValor,LCat,$B15,LTipo,"Entrada",LData,"&gt;="&amp;K$4,LData,"&lt;"&amp;DATE(YEAR(K$4),MONTH(K$4)+1,1),LConsidera,1))</f>
        <v/>
      </c>
      <c r="L15" s="61">
        <f>IF($B15="","",SUMIFS(LValor,LCat,$B15,LTipo,"Entrada",LData,"&gt;="&amp;L$4,LData,"&lt;"&amp;DATE(YEAR(L$4),MONTH(L$4)+1,1),LConsidera,1))</f>
        <v/>
      </c>
      <c r="M15" s="61">
        <f>IF($B15="","",SUMIFS(LValor,LCat,$B15,LTipo,"Entrada",LData,"&gt;="&amp;M$4,LData,"&lt;"&amp;DATE(YEAR(M$4),MONTH(M$4)+1,1),LConsidera,1))</f>
        <v/>
      </c>
      <c r="N15" s="61">
        <f>IF($B15="","",SUMIFS(LValor,LCat,$B15,LTipo,"Entrada",LData,"&gt;="&amp;N$4,LData,"&lt;"&amp;DATE(YEAR(N$4),MONTH(N$4)+1,1),LConsidera,1))</f>
        <v/>
      </c>
      <c r="O15" s="61">
        <f>IF($B15="","",SUM(C15:N15))</f>
        <v/>
      </c>
      <c r="P15" s="62">
        <f>IF($B15="","",IFERROR(O15/$O$22,0))</f>
        <v/>
      </c>
    </row>
    <row r="16">
      <c r="B16" s="9">
        <f>IFERROR(INDEX(CatNome,MATCH(8,CatEntIdx,0)),"")</f>
        <v/>
      </c>
      <c r="C16" s="61">
        <f>IF($B16="","",SUMIFS(LValor,LCat,$B16,LTipo,"Entrada",LData,"&gt;="&amp;C$4,LData,"&lt;"&amp;DATE(YEAR(C$4),MONTH(C$4)+1,1),LConsidera,1))</f>
        <v/>
      </c>
      <c r="D16" s="61">
        <f>IF($B16="","",SUMIFS(LValor,LCat,$B16,LTipo,"Entrada",LData,"&gt;="&amp;D$4,LData,"&lt;"&amp;DATE(YEAR(D$4),MONTH(D$4)+1,1),LConsidera,1))</f>
        <v/>
      </c>
      <c r="E16" s="61">
        <f>IF($B16="","",SUMIFS(LValor,LCat,$B16,LTipo,"Entrada",LData,"&gt;="&amp;E$4,LData,"&lt;"&amp;DATE(YEAR(E$4),MONTH(E$4)+1,1),LConsidera,1))</f>
        <v/>
      </c>
      <c r="F16" s="61">
        <f>IF($B16="","",SUMIFS(LValor,LCat,$B16,LTipo,"Entrada",LData,"&gt;="&amp;F$4,LData,"&lt;"&amp;DATE(YEAR(F$4),MONTH(F$4)+1,1),LConsidera,1))</f>
        <v/>
      </c>
      <c r="G16" s="61">
        <f>IF($B16="","",SUMIFS(LValor,LCat,$B16,LTipo,"Entrada",LData,"&gt;="&amp;G$4,LData,"&lt;"&amp;DATE(YEAR(G$4),MONTH(G$4)+1,1),LConsidera,1))</f>
        <v/>
      </c>
      <c r="H16" s="61">
        <f>IF($B16="","",SUMIFS(LValor,LCat,$B16,LTipo,"Entrada",LData,"&gt;="&amp;H$4,LData,"&lt;"&amp;DATE(YEAR(H$4),MONTH(H$4)+1,1),LConsidera,1))</f>
        <v/>
      </c>
      <c r="I16" s="61">
        <f>IF($B16="","",SUMIFS(LValor,LCat,$B16,LTipo,"Entrada",LData,"&gt;="&amp;I$4,LData,"&lt;"&amp;DATE(YEAR(I$4),MONTH(I$4)+1,1),LConsidera,1))</f>
        <v/>
      </c>
      <c r="J16" s="61">
        <f>IF($B16="","",SUMIFS(LValor,LCat,$B16,LTipo,"Entrada",LData,"&gt;="&amp;J$4,LData,"&lt;"&amp;DATE(YEAR(J$4),MONTH(J$4)+1,1),LConsidera,1))</f>
        <v/>
      </c>
      <c r="K16" s="61">
        <f>IF($B16="","",SUMIFS(LValor,LCat,$B16,LTipo,"Entrada",LData,"&gt;="&amp;K$4,LData,"&lt;"&amp;DATE(YEAR(K$4),MONTH(K$4)+1,1),LConsidera,1))</f>
        <v/>
      </c>
      <c r="L16" s="61">
        <f>IF($B16="","",SUMIFS(LValor,LCat,$B16,LTipo,"Entrada",LData,"&gt;="&amp;L$4,LData,"&lt;"&amp;DATE(YEAR(L$4),MONTH(L$4)+1,1),LConsidera,1))</f>
        <v/>
      </c>
      <c r="M16" s="61">
        <f>IF($B16="","",SUMIFS(LValor,LCat,$B16,LTipo,"Entrada",LData,"&gt;="&amp;M$4,LData,"&lt;"&amp;DATE(YEAR(M$4),MONTH(M$4)+1,1),LConsidera,1))</f>
        <v/>
      </c>
      <c r="N16" s="61">
        <f>IF($B16="","",SUMIFS(LValor,LCat,$B16,LTipo,"Entrada",LData,"&gt;="&amp;N$4,LData,"&lt;"&amp;DATE(YEAR(N$4),MONTH(N$4)+1,1),LConsidera,1))</f>
        <v/>
      </c>
      <c r="O16" s="61">
        <f>IF($B16="","",SUM(C16:N16))</f>
        <v/>
      </c>
      <c r="P16" s="62">
        <f>IF($B16="","",IFERROR(O16/$O$22,0))</f>
        <v/>
      </c>
    </row>
    <row r="17">
      <c r="B17" s="9">
        <f>IFERROR(INDEX(CatNome,MATCH(9,CatEntIdx,0)),"")</f>
        <v/>
      </c>
      <c r="C17" s="61">
        <f>IF($B17="","",SUMIFS(LValor,LCat,$B17,LTipo,"Entrada",LData,"&gt;="&amp;C$4,LData,"&lt;"&amp;DATE(YEAR(C$4),MONTH(C$4)+1,1),LConsidera,1))</f>
        <v/>
      </c>
      <c r="D17" s="61">
        <f>IF($B17="","",SUMIFS(LValor,LCat,$B17,LTipo,"Entrada",LData,"&gt;="&amp;D$4,LData,"&lt;"&amp;DATE(YEAR(D$4),MONTH(D$4)+1,1),LConsidera,1))</f>
        <v/>
      </c>
      <c r="E17" s="61">
        <f>IF($B17="","",SUMIFS(LValor,LCat,$B17,LTipo,"Entrada",LData,"&gt;="&amp;E$4,LData,"&lt;"&amp;DATE(YEAR(E$4),MONTH(E$4)+1,1),LConsidera,1))</f>
        <v/>
      </c>
      <c r="F17" s="61">
        <f>IF($B17="","",SUMIFS(LValor,LCat,$B17,LTipo,"Entrada",LData,"&gt;="&amp;F$4,LData,"&lt;"&amp;DATE(YEAR(F$4),MONTH(F$4)+1,1),LConsidera,1))</f>
        <v/>
      </c>
      <c r="G17" s="61">
        <f>IF($B17="","",SUMIFS(LValor,LCat,$B17,LTipo,"Entrada",LData,"&gt;="&amp;G$4,LData,"&lt;"&amp;DATE(YEAR(G$4),MONTH(G$4)+1,1),LConsidera,1))</f>
        <v/>
      </c>
      <c r="H17" s="61">
        <f>IF($B17="","",SUMIFS(LValor,LCat,$B17,LTipo,"Entrada",LData,"&gt;="&amp;H$4,LData,"&lt;"&amp;DATE(YEAR(H$4),MONTH(H$4)+1,1),LConsidera,1))</f>
        <v/>
      </c>
      <c r="I17" s="61">
        <f>IF($B17="","",SUMIFS(LValor,LCat,$B17,LTipo,"Entrada",LData,"&gt;="&amp;I$4,LData,"&lt;"&amp;DATE(YEAR(I$4),MONTH(I$4)+1,1),LConsidera,1))</f>
        <v/>
      </c>
      <c r="J17" s="61">
        <f>IF($B17="","",SUMIFS(LValor,LCat,$B17,LTipo,"Entrada",LData,"&gt;="&amp;J$4,LData,"&lt;"&amp;DATE(YEAR(J$4),MONTH(J$4)+1,1),LConsidera,1))</f>
        <v/>
      </c>
      <c r="K17" s="61">
        <f>IF($B17="","",SUMIFS(LValor,LCat,$B17,LTipo,"Entrada",LData,"&gt;="&amp;K$4,LData,"&lt;"&amp;DATE(YEAR(K$4),MONTH(K$4)+1,1),LConsidera,1))</f>
        <v/>
      </c>
      <c r="L17" s="61">
        <f>IF($B17="","",SUMIFS(LValor,LCat,$B17,LTipo,"Entrada",LData,"&gt;="&amp;L$4,LData,"&lt;"&amp;DATE(YEAR(L$4),MONTH(L$4)+1,1),LConsidera,1))</f>
        <v/>
      </c>
      <c r="M17" s="61">
        <f>IF($B17="","",SUMIFS(LValor,LCat,$B17,LTipo,"Entrada",LData,"&gt;="&amp;M$4,LData,"&lt;"&amp;DATE(YEAR(M$4),MONTH(M$4)+1,1),LConsidera,1))</f>
        <v/>
      </c>
      <c r="N17" s="61">
        <f>IF($B17="","",SUMIFS(LValor,LCat,$B17,LTipo,"Entrada",LData,"&gt;="&amp;N$4,LData,"&lt;"&amp;DATE(YEAR(N$4),MONTH(N$4)+1,1),LConsidera,1))</f>
        <v/>
      </c>
      <c r="O17" s="61">
        <f>IF($B17="","",SUM(C17:N17))</f>
        <v/>
      </c>
      <c r="P17" s="62">
        <f>IF($B17="","",IFERROR(O17/$O$22,0))</f>
        <v/>
      </c>
    </row>
    <row r="18">
      <c r="B18" s="9">
        <f>IFERROR(INDEX(CatNome,MATCH(10,CatEntIdx,0)),"")</f>
        <v/>
      </c>
      <c r="C18" s="61">
        <f>IF($B18="","",SUMIFS(LValor,LCat,$B18,LTipo,"Entrada",LData,"&gt;="&amp;C$4,LData,"&lt;"&amp;DATE(YEAR(C$4),MONTH(C$4)+1,1),LConsidera,1))</f>
        <v/>
      </c>
      <c r="D18" s="61">
        <f>IF($B18="","",SUMIFS(LValor,LCat,$B18,LTipo,"Entrada",LData,"&gt;="&amp;D$4,LData,"&lt;"&amp;DATE(YEAR(D$4),MONTH(D$4)+1,1),LConsidera,1))</f>
        <v/>
      </c>
      <c r="E18" s="61">
        <f>IF($B18="","",SUMIFS(LValor,LCat,$B18,LTipo,"Entrada",LData,"&gt;="&amp;E$4,LData,"&lt;"&amp;DATE(YEAR(E$4),MONTH(E$4)+1,1),LConsidera,1))</f>
        <v/>
      </c>
      <c r="F18" s="61">
        <f>IF($B18="","",SUMIFS(LValor,LCat,$B18,LTipo,"Entrada",LData,"&gt;="&amp;F$4,LData,"&lt;"&amp;DATE(YEAR(F$4),MONTH(F$4)+1,1),LConsidera,1))</f>
        <v/>
      </c>
      <c r="G18" s="61">
        <f>IF($B18="","",SUMIFS(LValor,LCat,$B18,LTipo,"Entrada",LData,"&gt;="&amp;G$4,LData,"&lt;"&amp;DATE(YEAR(G$4),MONTH(G$4)+1,1),LConsidera,1))</f>
        <v/>
      </c>
      <c r="H18" s="61">
        <f>IF($B18="","",SUMIFS(LValor,LCat,$B18,LTipo,"Entrada",LData,"&gt;="&amp;H$4,LData,"&lt;"&amp;DATE(YEAR(H$4),MONTH(H$4)+1,1),LConsidera,1))</f>
        <v/>
      </c>
      <c r="I18" s="61">
        <f>IF($B18="","",SUMIFS(LValor,LCat,$B18,LTipo,"Entrada",LData,"&gt;="&amp;I$4,LData,"&lt;"&amp;DATE(YEAR(I$4),MONTH(I$4)+1,1),LConsidera,1))</f>
        <v/>
      </c>
      <c r="J18" s="61">
        <f>IF($B18="","",SUMIFS(LValor,LCat,$B18,LTipo,"Entrada",LData,"&gt;="&amp;J$4,LData,"&lt;"&amp;DATE(YEAR(J$4),MONTH(J$4)+1,1),LConsidera,1))</f>
        <v/>
      </c>
      <c r="K18" s="61">
        <f>IF($B18="","",SUMIFS(LValor,LCat,$B18,LTipo,"Entrada",LData,"&gt;="&amp;K$4,LData,"&lt;"&amp;DATE(YEAR(K$4),MONTH(K$4)+1,1),LConsidera,1))</f>
        <v/>
      </c>
      <c r="L18" s="61">
        <f>IF($B18="","",SUMIFS(LValor,LCat,$B18,LTipo,"Entrada",LData,"&gt;="&amp;L$4,LData,"&lt;"&amp;DATE(YEAR(L$4),MONTH(L$4)+1,1),LConsidera,1))</f>
        <v/>
      </c>
      <c r="M18" s="61">
        <f>IF($B18="","",SUMIFS(LValor,LCat,$B18,LTipo,"Entrada",LData,"&gt;="&amp;M$4,LData,"&lt;"&amp;DATE(YEAR(M$4),MONTH(M$4)+1,1),LConsidera,1))</f>
        <v/>
      </c>
      <c r="N18" s="61">
        <f>IF($B18="","",SUMIFS(LValor,LCat,$B18,LTipo,"Entrada",LData,"&gt;="&amp;N$4,LData,"&lt;"&amp;DATE(YEAR(N$4),MONTH(N$4)+1,1),LConsidera,1))</f>
        <v/>
      </c>
      <c r="O18" s="61">
        <f>IF($B18="","",SUM(C18:N18))</f>
        <v/>
      </c>
      <c r="P18" s="62">
        <f>IF($B18="","",IFERROR(O18/$O$22,0))</f>
        <v/>
      </c>
    </row>
    <row r="19">
      <c r="B19" s="9">
        <f>IFERROR(INDEX(CatNome,MATCH(11,CatEntIdx,0)),"")</f>
        <v/>
      </c>
      <c r="C19" s="61">
        <f>IF($B19="","",SUMIFS(LValor,LCat,$B19,LTipo,"Entrada",LData,"&gt;="&amp;C$4,LData,"&lt;"&amp;DATE(YEAR(C$4),MONTH(C$4)+1,1),LConsidera,1))</f>
        <v/>
      </c>
      <c r="D19" s="61">
        <f>IF($B19="","",SUMIFS(LValor,LCat,$B19,LTipo,"Entrada",LData,"&gt;="&amp;D$4,LData,"&lt;"&amp;DATE(YEAR(D$4),MONTH(D$4)+1,1),LConsidera,1))</f>
        <v/>
      </c>
      <c r="E19" s="61">
        <f>IF($B19="","",SUMIFS(LValor,LCat,$B19,LTipo,"Entrada",LData,"&gt;="&amp;E$4,LData,"&lt;"&amp;DATE(YEAR(E$4),MONTH(E$4)+1,1),LConsidera,1))</f>
        <v/>
      </c>
      <c r="F19" s="61">
        <f>IF($B19="","",SUMIFS(LValor,LCat,$B19,LTipo,"Entrada",LData,"&gt;="&amp;F$4,LData,"&lt;"&amp;DATE(YEAR(F$4),MONTH(F$4)+1,1),LConsidera,1))</f>
        <v/>
      </c>
      <c r="G19" s="61">
        <f>IF($B19="","",SUMIFS(LValor,LCat,$B19,LTipo,"Entrada",LData,"&gt;="&amp;G$4,LData,"&lt;"&amp;DATE(YEAR(G$4),MONTH(G$4)+1,1),LConsidera,1))</f>
        <v/>
      </c>
      <c r="H19" s="61">
        <f>IF($B19="","",SUMIFS(LValor,LCat,$B19,LTipo,"Entrada",LData,"&gt;="&amp;H$4,LData,"&lt;"&amp;DATE(YEAR(H$4),MONTH(H$4)+1,1),LConsidera,1))</f>
        <v/>
      </c>
      <c r="I19" s="61">
        <f>IF($B19="","",SUMIFS(LValor,LCat,$B19,LTipo,"Entrada",LData,"&gt;="&amp;I$4,LData,"&lt;"&amp;DATE(YEAR(I$4),MONTH(I$4)+1,1),LConsidera,1))</f>
        <v/>
      </c>
      <c r="J19" s="61">
        <f>IF($B19="","",SUMIFS(LValor,LCat,$B19,LTipo,"Entrada",LData,"&gt;="&amp;J$4,LData,"&lt;"&amp;DATE(YEAR(J$4),MONTH(J$4)+1,1),LConsidera,1))</f>
        <v/>
      </c>
      <c r="K19" s="61">
        <f>IF($B19="","",SUMIFS(LValor,LCat,$B19,LTipo,"Entrada",LData,"&gt;="&amp;K$4,LData,"&lt;"&amp;DATE(YEAR(K$4),MONTH(K$4)+1,1),LConsidera,1))</f>
        <v/>
      </c>
      <c r="L19" s="61">
        <f>IF($B19="","",SUMIFS(LValor,LCat,$B19,LTipo,"Entrada",LData,"&gt;="&amp;L$4,LData,"&lt;"&amp;DATE(YEAR(L$4),MONTH(L$4)+1,1),LConsidera,1))</f>
        <v/>
      </c>
      <c r="M19" s="61">
        <f>IF($B19="","",SUMIFS(LValor,LCat,$B19,LTipo,"Entrada",LData,"&gt;="&amp;M$4,LData,"&lt;"&amp;DATE(YEAR(M$4),MONTH(M$4)+1,1),LConsidera,1))</f>
        <v/>
      </c>
      <c r="N19" s="61">
        <f>IF($B19="","",SUMIFS(LValor,LCat,$B19,LTipo,"Entrada",LData,"&gt;="&amp;N$4,LData,"&lt;"&amp;DATE(YEAR(N$4),MONTH(N$4)+1,1),LConsidera,1))</f>
        <v/>
      </c>
      <c r="O19" s="61">
        <f>IF($B19="","",SUM(C19:N19))</f>
        <v/>
      </c>
      <c r="P19" s="62">
        <f>IF($B19="","",IFERROR(O19/$O$22,0))</f>
        <v/>
      </c>
    </row>
    <row r="20">
      <c r="B20" s="9">
        <f>IFERROR(INDEX(CatNome,MATCH(12,CatEntIdx,0)),"")</f>
        <v/>
      </c>
      <c r="C20" s="61">
        <f>IF($B20="","",SUMIFS(LValor,LCat,$B20,LTipo,"Entrada",LData,"&gt;="&amp;C$4,LData,"&lt;"&amp;DATE(YEAR(C$4),MONTH(C$4)+1,1),LConsidera,1))</f>
        <v/>
      </c>
      <c r="D20" s="61">
        <f>IF($B20="","",SUMIFS(LValor,LCat,$B20,LTipo,"Entrada",LData,"&gt;="&amp;D$4,LData,"&lt;"&amp;DATE(YEAR(D$4),MONTH(D$4)+1,1),LConsidera,1))</f>
        <v/>
      </c>
      <c r="E20" s="61">
        <f>IF($B20="","",SUMIFS(LValor,LCat,$B20,LTipo,"Entrada",LData,"&gt;="&amp;E$4,LData,"&lt;"&amp;DATE(YEAR(E$4),MONTH(E$4)+1,1),LConsidera,1))</f>
        <v/>
      </c>
      <c r="F20" s="61">
        <f>IF($B20="","",SUMIFS(LValor,LCat,$B20,LTipo,"Entrada",LData,"&gt;="&amp;F$4,LData,"&lt;"&amp;DATE(YEAR(F$4),MONTH(F$4)+1,1),LConsidera,1))</f>
        <v/>
      </c>
      <c r="G20" s="61">
        <f>IF($B20="","",SUMIFS(LValor,LCat,$B20,LTipo,"Entrada",LData,"&gt;="&amp;G$4,LData,"&lt;"&amp;DATE(YEAR(G$4),MONTH(G$4)+1,1),LConsidera,1))</f>
        <v/>
      </c>
      <c r="H20" s="61">
        <f>IF($B20="","",SUMIFS(LValor,LCat,$B20,LTipo,"Entrada",LData,"&gt;="&amp;H$4,LData,"&lt;"&amp;DATE(YEAR(H$4),MONTH(H$4)+1,1),LConsidera,1))</f>
        <v/>
      </c>
      <c r="I20" s="61">
        <f>IF($B20="","",SUMIFS(LValor,LCat,$B20,LTipo,"Entrada",LData,"&gt;="&amp;I$4,LData,"&lt;"&amp;DATE(YEAR(I$4),MONTH(I$4)+1,1),LConsidera,1))</f>
        <v/>
      </c>
      <c r="J20" s="61">
        <f>IF($B20="","",SUMIFS(LValor,LCat,$B20,LTipo,"Entrada",LData,"&gt;="&amp;J$4,LData,"&lt;"&amp;DATE(YEAR(J$4),MONTH(J$4)+1,1),LConsidera,1))</f>
        <v/>
      </c>
      <c r="K20" s="61">
        <f>IF($B20="","",SUMIFS(LValor,LCat,$B20,LTipo,"Entrada",LData,"&gt;="&amp;K$4,LData,"&lt;"&amp;DATE(YEAR(K$4),MONTH(K$4)+1,1),LConsidera,1))</f>
        <v/>
      </c>
      <c r="L20" s="61">
        <f>IF($B20="","",SUMIFS(LValor,LCat,$B20,LTipo,"Entrada",LData,"&gt;="&amp;L$4,LData,"&lt;"&amp;DATE(YEAR(L$4),MONTH(L$4)+1,1),LConsidera,1))</f>
        <v/>
      </c>
      <c r="M20" s="61">
        <f>IF($B20="","",SUMIFS(LValor,LCat,$B20,LTipo,"Entrada",LData,"&gt;="&amp;M$4,LData,"&lt;"&amp;DATE(YEAR(M$4),MONTH(M$4)+1,1),LConsidera,1))</f>
        <v/>
      </c>
      <c r="N20" s="61">
        <f>IF($B20="","",SUMIFS(LValor,LCat,$B20,LTipo,"Entrada",LData,"&gt;="&amp;N$4,LData,"&lt;"&amp;DATE(YEAR(N$4),MONTH(N$4)+1,1),LConsidera,1))</f>
        <v/>
      </c>
      <c r="O20" s="61">
        <f>IF($B20="","",SUM(C20:N20))</f>
        <v/>
      </c>
      <c r="P20" s="62">
        <f>IF($B20="","",IFERROR(O20/$O$22,0))</f>
        <v/>
      </c>
    </row>
    <row r="21">
      <c r="B21" s="66" t="inlineStr">
        <is>
          <t>Outras categorias de entrada</t>
        </is>
      </c>
      <c r="C21" s="67">
        <f>ROUND(C22-SUM(C9:C20),2)</f>
        <v/>
      </c>
      <c r="D21" s="67">
        <f>ROUND(D22-SUM(D9:D20),2)</f>
        <v/>
      </c>
      <c r="E21" s="67">
        <f>ROUND(E22-SUM(E9:E20),2)</f>
        <v/>
      </c>
      <c r="F21" s="67">
        <f>ROUND(F22-SUM(F9:F20),2)</f>
        <v/>
      </c>
      <c r="G21" s="67">
        <f>ROUND(G22-SUM(G9:G20),2)</f>
        <v/>
      </c>
      <c r="H21" s="67">
        <f>ROUND(H22-SUM(H9:H20),2)</f>
        <v/>
      </c>
      <c r="I21" s="67">
        <f>ROUND(I22-SUM(I9:I20),2)</f>
        <v/>
      </c>
      <c r="J21" s="67">
        <f>ROUND(J22-SUM(J9:J20),2)</f>
        <v/>
      </c>
      <c r="K21" s="67">
        <f>ROUND(K22-SUM(K9:K20),2)</f>
        <v/>
      </c>
      <c r="L21" s="67">
        <f>ROUND(L22-SUM(L9:L20),2)</f>
        <v/>
      </c>
      <c r="M21" s="67">
        <f>ROUND(M22-SUM(M9:M20),2)</f>
        <v/>
      </c>
      <c r="N21" s="67">
        <f>ROUND(N22-SUM(N9:N20),2)</f>
        <v/>
      </c>
      <c r="O21" s="67">
        <f>SUM(C21:N21)</f>
        <v/>
      </c>
      <c r="P21" s="68">
        <f>IFERROR(O21/O22,0)</f>
        <v/>
      </c>
    </row>
    <row r="22">
      <c r="B22" s="69" t="inlineStr">
        <is>
          <t>TOTAL DE ENTRADAS</t>
        </is>
      </c>
      <c r="C22" s="70">
        <f>SUMIFS(LValor,LTipo,"Entrada",LData,"&gt;="&amp;C$4,LData,"&lt;"&amp;DATE(YEAR(C$4),MONTH(C$4)+1,1),LConsidera,1)</f>
        <v/>
      </c>
      <c r="D22" s="70">
        <f>SUMIFS(LValor,LTipo,"Entrada",LData,"&gt;="&amp;D$4,LData,"&lt;"&amp;DATE(YEAR(D$4),MONTH(D$4)+1,1),LConsidera,1)</f>
        <v/>
      </c>
      <c r="E22" s="70">
        <f>SUMIFS(LValor,LTipo,"Entrada",LData,"&gt;="&amp;E$4,LData,"&lt;"&amp;DATE(YEAR(E$4),MONTH(E$4)+1,1),LConsidera,1)</f>
        <v/>
      </c>
      <c r="F22" s="70">
        <f>SUMIFS(LValor,LTipo,"Entrada",LData,"&gt;="&amp;F$4,LData,"&lt;"&amp;DATE(YEAR(F$4),MONTH(F$4)+1,1),LConsidera,1)</f>
        <v/>
      </c>
      <c r="G22" s="70">
        <f>SUMIFS(LValor,LTipo,"Entrada",LData,"&gt;="&amp;G$4,LData,"&lt;"&amp;DATE(YEAR(G$4),MONTH(G$4)+1,1),LConsidera,1)</f>
        <v/>
      </c>
      <c r="H22" s="70">
        <f>SUMIFS(LValor,LTipo,"Entrada",LData,"&gt;="&amp;H$4,LData,"&lt;"&amp;DATE(YEAR(H$4),MONTH(H$4)+1,1),LConsidera,1)</f>
        <v/>
      </c>
      <c r="I22" s="70">
        <f>SUMIFS(LValor,LTipo,"Entrada",LData,"&gt;="&amp;I$4,LData,"&lt;"&amp;DATE(YEAR(I$4),MONTH(I$4)+1,1),LConsidera,1)</f>
        <v/>
      </c>
      <c r="J22" s="70">
        <f>SUMIFS(LValor,LTipo,"Entrada",LData,"&gt;="&amp;J$4,LData,"&lt;"&amp;DATE(YEAR(J$4),MONTH(J$4)+1,1),LConsidera,1)</f>
        <v/>
      </c>
      <c r="K22" s="70">
        <f>SUMIFS(LValor,LTipo,"Entrada",LData,"&gt;="&amp;K$4,LData,"&lt;"&amp;DATE(YEAR(K$4),MONTH(K$4)+1,1),LConsidera,1)</f>
        <v/>
      </c>
      <c r="L22" s="70">
        <f>SUMIFS(LValor,LTipo,"Entrada",LData,"&gt;="&amp;L$4,LData,"&lt;"&amp;DATE(YEAR(L$4),MONTH(L$4)+1,1),LConsidera,1)</f>
        <v/>
      </c>
      <c r="M22" s="70">
        <f>SUMIFS(LValor,LTipo,"Entrada",LData,"&gt;="&amp;M$4,LData,"&lt;"&amp;DATE(YEAR(M$4),MONTH(M$4)+1,1),LConsidera,1)</f>
        <v/>
      </c>
      <c r="N22" s="70">
        <f>SUMIFS(LValor,LTipo,"Entrada",LData,"&gt;="&amp;N$4,LData,"&lt;"&amp;DATE(YEAR(N$4),MONTH(N$4)+1,1),LConsidera,1)</f>
        <v/>
      </c>
      <c r="O22" s="70">
        <f>SUM(C22:N22)</f>
        <v/>
      </c>
      <c r="P22" s="71" t="n"/>
    </row>
    <row r="23">
      <c r="B23" s="9" t="n"/>
      <c r="C23" s="61" t="n"/>
      <c r="D23" s="61" t="n"/>
      <c r="E23" s="61" t="n"/>
      <c r="F23" s="61" t="n"/>
      <c r="G23" s="61" t="n"/>
      <c r="H23" s="61" t="n"/>
      <c r="I23" s="61" t="n"/>
      <c r="J23" s="61" t="n"/>
      <c r="K23" s="61" t="n"/>
      <c r="L23" s="61" t="n"/>
      <c r="M23" s="61" t="n"/>
      <c r="N23" s="61" t="n"/>
      <c r="O23" s="61" t="n"/>
      <c r="P23" s="62" t="n"/>
    </row>
    <row r="24">
      <c r="B24" s="72" t="inlineStr">
        <is>
          <t>SAÍDAS</t>
        </is>
      </c>
      <c r="C24" s="73" t="n"/>
      <c r="D24" s="73" t="n"/>
      <c r="E24" s="73" t="n"/>
      <c r="F24" s="73" t="n"/>
      <c r="G24" s="73" t="n"/>
      <c r="H24" s="73" t="n"/>
      <c r="I24" s="73" t="n"/>
      <c r="J24" s="73" t="n"/>
      <c r="K24" s="73" t="n"/>
      <c r="L24" s="73" t="n"/>
      <c r="M24" s="73" t="n"/>
      <c r="N24" s="73" t="n"/>
      <c r="O24" s="73" t="n"/>
      <c r="P24" s="74" t="n"/>
    </row>
    <row r="25">
      <c r="B25" s="9">
        <f>IFERROR(INDEX(CatNome,MATCH(1,CatSaiIdx,0)),"")</f>
        <v/>
      </c>
      <c r="C25" s="61">
        <f>IF($B25="","",SUMIFS(LValor,LCat,$B25,LTipo,"Saída",LData,"&gt;="&amp;C$4,LData,"&lt;"&amp;DATE(YEAR(C$4),MONTH(C$4)+1,1),LConsidera,1))</f>
        <v/>
      </c>
      <c r="D25" s="61">
        <f>IF($B25="","",SUMIFS(LValor,LCat,$B25,LTipo,"Saída",LData,"&gt;="&amp;D$4,LData,"&lt;"&amp;DATE(YEAR(D$4),MONTH(D$4)+1,1),LConsidera,1))</f>
        <v/>
      </c>
      <c r="E25" s="61">
        <f>IF($B25="","",SUMIFS(LValor,LCat,$B25,LTipo,"Saída",LData,"&gt;="&amp;E$4,LData,"&lt;"&amp;DATE(YEAR(E$4),MONTH(E$4)+1,1),LConsidera,1))</f>
        <v/>
      </c>
      <c r="F25" s="61">
        <f>IF($B25="","",SUMIFS(LValor,LCat,$B25,LTipo,"Saída",LData,"&gt;="&amp;F$4,LData,"&lt;"&amp;DATE(YEAR(F$4),MONTH(F$4)+1,1),LConsidera,1))</f>
        <v/>
      </c>
      <c r="G25" s="61">
        <f>IF($B25="","",SUMIFS(LValor,LCat,$B25,LTipo,"Saída",LData,"&gt;="&amp;G$4,LData,"&lt;"&amp;DATE(YEAR(G$4),MONTH(G$4)+1,1),LConsidera,1))</f>
        <v/>
      </c>
      <c r="H25" s="61">
        <f>IF($B25="","",SUMIFS(LValor,LCat,$B25,LTipo,"Saída",LData,"&gt;="&amp;H$4,LData,"&lt;"&amp;DATE(YEAR(H$4),MONTH(H$4)+1,1),LConsidera,1))</f>
        <v/>
      </c>
      <c r="I25" s="61">
        <f>IF($B25="","",SUMIFS(LValor,LCat,$B25,LTipo,"Saída",LData,"&gt;="&amp;I$4,LData,"&lt;"&amp;DATE(YEAR(I$4),MONTH(I$4)+1,1),LConsidera,1))</f>
        <v/>
      </c>
      <c r="J25" s="61">
        <f>IF($B25="","",SUMIFS(LValor,LCat,$B25,LTipo,"Saída",LData,"&gt;="&amp;J$4,LData,"&lt;"&amp;DATE(YEAR(J$4),MONTH(J$4)+1,1),LConsidera,1))</f>
        <v/>
      </c>
      <c r="K25" s="61">
        <f>IF($B25="","",SUMIFS(LValor,LCat,$B25,LTipo,"Saída",LData,"&gt;="&amp;K$4,LData,"&lt;"&amp;DATE(YEAR(K$4),MONTH(K$4)+1,1),LConsidera,1))</f>
        <v/>
      </c>
      <c r="L25" s="61">
        <f>IF($B25="","",SUMIFS(LValor,LCat,$B25,LTipo,"Saída",LData,"&gt;="&amp;L$4,LData,"&lt;"&amp;DATE(YEAR(L$4),MONTH(L$4)+1,1),LConsidera,1))</f>
        <v/>
      </c>
      <c r="M25" s="61">
        <f>IF($B25="","",SUMIFS(LValor,LCat,$B25,LTipo,"Saída",LData,"&gt;="&amp;M$4,LData,"&lt;"&amp;DATE(YEAR(M$4),MONTH(M$4)+1,1),LConsidera,1))</f>
        <v/>
      </c>
      <c r="N25" s="61">
        <f>IF($B25="","",SUMIFS(LValor,LCat,$B25,LTipo,"Saída",LData,"&gt;="&amp;N$4,LData,"&lt;"&amp;DATE(YEAR(N$4),MONTH(N$4)+1,1),LConsidera,1))</f>
        <v/>
      </c>
      <c r="O25" s="61">
        <f>IF($B25="","",SUM(C25:N25))</f>
        <v/>
      </c>
      <c r="P25" s="62">
        <f>IF($B25="","",IFERROR(O25/$O$51,0))</f>
        <v/>
      </c>
      <c r="Q25">
        <f>IF($B25="",-1,ROUND(O25,2)+ROW()/1000000)</f>
        <v/>
      </c>
    </row>
    <row r="26">
      <c r="B26" s="9">
        <f>IFERROR(INDEX(CatNome,MATCH(2,CatSaiIdx,0)),"")</f>
        <v/>
      </c>
      <c r="C26" s="61">
        <f>IF($B26="","",SUMIFS(LValor,LCat,$B26,LTipo,"Saída",LData,"&gt;="&amp;C$4,LData,"&lt;"&amp;DATE(YEAR(C$4),MONTH(C$4)+1,1),LConsidera,1))</f>
        <v/>
      </c>
      <c r="D26" s="61">
        <f>IF($B26="","",SUMIFS(LValor,LCat,$B26,LTipo,"Saída",LData,"&gt;="&amp;D$4,LData,"&lt;"&amp;DATE(YEAR(D$4),MONTH(D$4)+1,1),LConsidera,1))</f>
        <v/>
      </c>
      <c r="E26" s="61">
        <f>IF($B26="","",SUMIFS(LValor,LCat,$B26,LTipo,"Saída",LData,"&gt;="&amp;E$4,LData,"&lt;"&amp;DATE(YEAR(E$4),MONTH(E$4)+1,1),LConsidera,1))</f>
        <v/>
      </c>
      <c r="F26" s="61">
        <f>IF($B26="","",SUMIFS(LValor,LCat,$B26,LTipo,"Saída",LData,"&gt;="&amp;F$4,LData,"&lt;"&amp;DATE(YEAR(F$4),MONTH(F$4)+1,1),LConsidera,1))</f>
        <v/>
      </c>
      <c r="G26" s="61">
        <f>IF($B26="","",SUMIFS(LValor,LCat,$B26,LTipo,"Saída",LData,"&gt;="&amp;G$4,LData,"&lt;"&amp;DATE(YEAR(G$4),MONTH(G$4)+1,1),LConsidera,1))</f>
        <v/>
      </c>
      <c r="H26" s="61">
        <f>IF($B26="","",SUMIFS(LValor,LCat,$B26,LTipo,"Saída",LData,"&gt;="&amp;H$4,LData,"&lt;"&amp;DATE(YEAR(H$4),MONTH(H$4)+1,1),LConsidera,1))</f>
        <v/>
      </c>
      <c r="I26" s="61">
        <f>IF($B26="","",SUMIFS(LValor,LCat,$B26,LTipo,"Saída",LData,"&gt;="&amp;I$4,LData,"&lt;"&amp;DATE(YEAR(I$4),MONTH(I$4)+1,1),LConsidera,1))</f>
        <v/>
      </c>
      <c r="J26" s="61">
        <f>IF($B26="","",SUMIFS(LValor,LCat,$B26,LTipo,"Saída",LData,"&gt;="&amp;J$4,LData,"&lt;"&amp;DATE(YEAR(J$4),MONTH(J$4)+1,1),LConsidera,1))</f>
        <v/>
      </c>
      <c r="K26" s="61">
        <f>IF($B26="","",SUMIFS(LValor,LCat,$B26,LTipo,"Saída",LData,"&gt;="&amp;K$4,LData,"&lt;"&amp;DATE(YEAR(K$4),MONTH(K$4)+1,1),LConsidera,1))</f>
        <v/>
      </c>
      <c r="L26" s="61">
        <f>IF($B26="","",SUMIFS(LValor,LCat,$B26,LTipo,"Saída",LData,"&gt;="&amp;L$4,LData,"&lt;"&amp;DATE(YEAR(L$4),MONTH(L$4)+1,1),LConsidera,1))</f>
        <v/>
      </c>
      <c r="M26" s="61">
        <f>IF($B26="","",SUMIFS(LValor,LCat,$B26,LTipo,"Saída",LData,"&gt;="&amp;M$4,LData,"&lt;"&amp;DATE(YEAR(M$4),MONTH(M$4)+1,1),LConsidera,1))</f>
        <v/>
      </c>
      <c r="N26" s="61">
        <f>IF($B26="","",SUMIFS(LValor,LCat,$B26,LTipo,"Saída",LData,"&gt;="&amp;N$4,LData,"&lt;"&amp;DATE(YEAR(N$4),MONTH(N$4)+1,1),LConsidera,1))</f>
        <v/>
      </c>
      <c r="O26" s="61">
        <f>IF($B26="","",SUM(C26:N26))</f>
        <v/>
      </c>
      <c r="P26" s="62">
        <f>IF($B26="","",IFERROR(O26/$O$51,0))</f>
        <v/>
      </c>
      <c r="Q26">
        <f>IF($B26="",-1,ROUND(O26,2)+ROW()/1000000)</f>
        <v/>
      </c>
    </row>
    <row r="27">
      <c r="B27" s="9">
        <f>IFERROR(INDEX(CatNome,MATCH(3,CatSaiIdx,0)),"")</f>
        <v/>
      </c>
      <c r="C27" s="61">
        <f>IF($B27="","",SUMIFS(LValor,LCat,$B27,LTipo,"Saída",LData,"&gt;="&amp;C$4,LData,"&lt;"&amp;DATE(YEAR(C$4),MONTH(C$4)+1,1),LConsidera,1))</f>
        <v/>
      </c>
      <c r="D27" s="61">
        <f>IF($B27="","",SUMIFS(LValor,LCat,$B27,LTipo,"Saída",LData,"&gt;="&amp;D$4,LData,"&lt;"&amp;DATE(YEAR(D$4),MONTH(D$4)+1,1),LConsidera,1))</f>
        <v/>
      </c>
      <c r="E27" s="61">
        <f>IF($B27="","",SUMIFS(LValor,LCat,$B27,LTipo,"Saída",LData,"&gt;="&amp;E$4,LData,"&lt;"&amp;DATE(YEAR(E$4),MONTH(E$4)+1,1),LConsidera,1))</f>
        <v/>
      </c>
      <c r="F27" s="61">
        <f>IF($B27="","",SUMIFS(LValor,LCat,$B27,LTipo,"Saída",LData,"&gt;="&amp;F$4,LData,"&lt;"&amp;DATE(YEAR(F$4),MONTH(F$4)+1,1),LConsidera,1))</f>
        <v/>
      </c>
      <c r="G27" s="61">
        <f>IF($B27="","",SUMIFS(LValor,LCat,$B27,LTipo,"Saída",LData,"&gt;="&amp;G$4,LData,"&lt;"&amp;DATE(YEAR(G$4),MONTH(G$4)+1,1),LConsidera,1))</f>
        <v/>
      </c>
      <c r="H27" s="61">
        <f>IF($B27="","",SUMIFS(LValor,LCat,$B27,LTipo,"Saída",LData,"&gt;="&amp;H$4,LData,"&lt;"&amp;DATE(YEAR(H$4),MONTH(H$4)+1,1),LConsidera,1))</f>
        <v/>
      </c>
      <c r="I27" s="61">
        <f>IF($B27="","",SUMIFS(LValor,LCat,$B27,LTipo,"Saída",LData,"&gt;="&amp;I$4,LData,"&lt;"&amp;DATE(YEAR(I$4),MONTH(I$4)+1,1),LConsidera,1))</f>
        <v/>
      </c>
      <c r="J27" s="61">
        <f>IF($B27="","",SUMIFS(LValor,LCat,$B27,LTipo,"Saída",LData,"&gt;="&amp;J$4,LData,"&lt;"&amp;DATE(YEAR(J$4),MONTH(J$4)+1,1),LConsidera,1))</f>
        <v/>
      </c>
      <c r="K27" s="61">
        <f>IF($B27="","",SUMIFS(LValor,LCat,$B27,LTipo,"Saída",LData,"&gt;="&amp;K$4,LData,"&lt;"&amp;DATE(YEAR(K$4),MONTH(K$4)+1,1),LConsidera,1))</f>
        <v/>
      </c>
      <c r="L27" s="61">
        <f>IF($B27="","",SUMIFS(LValor,LCat,$B27,LTipo,"Saída",LData,"&gt;="&amp;L$4,LData,"&lt;"&amp;DATE(YEAR(L$4),MONTH(L$4)+1,1),LConsidera,1))</f>
        <v/>
      </c>
      <c r="M27" s="61">
        <f>IF($B27="","",SUMIFS(LValor,LCat,$B27,LTipo,"Saída",LData,"&gt;="&amp;M$4,LData,"&lt;"&amp;DATE(YEAR(M$4),MONTH(M$4)+1,1),LConsidera,1))</f>
        <v/>
      </c>
      <c r="N27" s="61">
        <f>IF($B27="","",SUMIFS(LValor,LCat,$B27,LTipo,"Saída",LData,"&gt;="&amp;N$4,LData,"&lt;"&amp;DATE(YEAR(N$4),MONTH(N$4)+1,1),LConsidera,1))</f>
        <v/>
      </c>
      <c r="O27" s="61">
        <f>IF($B27="","",SUM(C27:N27))</f>
        <v/>
      </c>
      <c r="P27" s="62">
        <f>IF($B27="","",IFERROR(O27/$O$51,0))</f>
        <v/>
      </c>
      <c r="Q27">
        <f>IF($B27="",-1,ROUND(O27,2)+ROW()/1000000)</f>
        <v/>
      </c>
    </row>
    <row r="28">
      <c r="B28" s="9">
        <f>IFERROR(INDEX(CatNome,MATCH(4,CatSaiIdx,0)),"")</f>
        <v/>
      </c>
      <c r="C28" s="61">
        <f>IF($B28="","",SUMIFS(LValor,LCat,$B28,LTipo,"Saída",LData,"&gt;="&amp;C$4,LData,"&lt;"&amp;DATE(YEAR(C$4),MONTH(C$4)+1,1),LConsidera,1))</f>
        <v/>
      </c>
      <c r="D28" s="61">
        <f>IF($B28="","",SUMIFS(LValor,LCat,$B28,LTipo,"Saída",LData,"&gt;="&amp;D$4,LData,"&lt;"&amp;DATE(YEAR(D$4),MONTH(D$4)+1,1),LConsidera,1))</f>
        <v/>
      </c>
      <c r="E28" s="61">
        <f>IF($B28="","",SUMIFS(LValor,LCat,$B28,LTipo,"Saída",LData,"&gt;="&amp;E$4,LData,"&lt;"&amp;DATE(YEAR(E$4),MONTH(E$4)+1,1),LConsidera,1))</f>
        <v/>
      </c>
      <c r="F28" s="61">
        <f>IF($B28="","",SUMIFS(LValor,LCat,$B28,LTipo,"Saída",LData,"&gt;="&amp;F$4,LData,"&lt;"&amp;DATE(YEAR(F$4),MONTH(F$4)+1,1),LConsidera,1))</f>
        <v/>
      </c>
      <c r="G28" s="61">
        <f>IF($B28="","",SUMIFS(LValor,LCat,$B28,LTipo,"Saída",LData,"&gt;="&amp;G$4,LData,"&lt;"&amp;DATE(YEAR(G$4),MONTH(G$4)+1,1),LConsidera,1))</f>
        <v/>
      </c>
      <c r="H28" s="61">
        <f>IF($B28="","",SUMIFS(LValor,LCat,$B28,LTipo,"Saída",LData,"&gt;="&amp;H$4,LData,"&lt;"&amp;DATE(YEAR(H$4),MONTH(H$4)+1,1),LConsidera,1))</f>
        <v/>
      </c>
      <c r="I28" s="61">
        <f>IF($B28="","",SUMIFS(LValor,LCat,$B28,LTipo,"Saída",LData,"&gt;="&amp;I$4,LData,"&lt;"&amp;DATE(YEAR(I$4),MONTH(I$4)+1,1),LConsidera,1))</f>
        <v/>
      </c>
      <c r="J28" s="61">
        <f>IF($B28="","",SUMIFS(LValor,LCat,$B28,LTipo,"Saída",LData,"&gt;="&amp;J$4,LData,"&lt;"&amp;DATE(YEAR(J$4),MONTH(J$4)+1,1),LConsidera,1))</f>
        <v/>
      </c>
      <c r="K28" s="61">
        <f>IF($B28="","",SUMIFS(LValor,LCat,$B28,LTipo,"Saída",LData,"&gt;="&amp;K$4,LData,"&lt;"&amp;DATE(YEAR(K$4),MONTH(K$4)+1,1),LConsidera,1))</f>
        <v/>
      </c>
      <c r="L28" s="61">
        <f>IF($B28="","",SUMIFS(LValor,LCat,$B28,LTipo,"Saída",LData,"&gt;="&amp;L$4,LData,"&lt;"&amp;DATE(YEAR(L$4),MONTH(L$4)+1,1),LConsidera,1))</f>
        <v/>
      </c>
      <c r="M28" s="61">
        <f>IF($B28="","",SUMIFS(LValor,LCat,$B28,LTipo,"Saída",LData,"&gt;="&amp;M$4,LData,"&lt;"&amp;DATE(YEAR(M$4),MONTH(M$4)+1,1),LConsidera,1))</f>
        <v/>
      </c>
      <c r="N28" s="61">
        <f>IF($B28="","",SUMIFS(LValor,LCat,$B28,LTipo,"Saída",LData,"&gt;="&amp;N$4,LData,"&lt;"&amp;DATE(YEAR(N$4),MONTH(N$4)+1,1),LConsidera,1))</f>
        <v/>
      </c>
      <c r="O28" s="61">
        <f>IF($B28="","",SUM(C28:N28))</f>
        <v/>
      </c>
      <c r="P28" s="62">
        <f>IF($B28="","",IFERROR(O28/$O$51,0))</f>
        <v/>
      </c>
      <c r="Q28">
        <f>IF($B28="",-1,ROUND(O28,2)+ROW()/1000000)</f>
        <v/>
      </c>
    </row>
    <row r="29">
      <c r="B29" s="9">
        <f>IFERROR(INDEX(CatNome,MATCH(5,CatSaiIdx,0)),"")</f>
        <v/>
      </c>
      <c r="C29" s="61">
        <f>IF($B29="","",SUMIFS(LValor,LCat,$B29,LTipo,"Saída",LData,"&gt;="&amp;C$4,LData,"&lt;"&amp;DATE(YEAR(C$4),MONTH(C$4)+1,1),LConsidera,1))</f>
        <v/>
      </c>
      <c r="D29" s="61">
        <f>IF($B29="","",SUMIFS(LValor,LCat,$B29,LTipo,"Saída",LData,"&gt;="&amp;D$4,LData,"&lt;"&amp;DATE(YEAR(D$4),MONTH(D$4)+1,1),LConsidera,1))</f>
        <v/>
      </c>
      <c r="E29" s="61">
        <f>IF($B29="","",SUMIFS(LValor,LCat,$B29,LTipo,"Saída",LData,"&gt;="&amp;E$4,LData,"&lt;"&amp;DATE(YEAR(E$4),MONTH(E$4)+1,1),LConsidera,1))</f>
        <v/>
      </c>
      <c r="F29" s="61">
        <f>IF($B29="","",SUMIFS(LValor,LCat,$B29,LTipo,"Saída",LData,"&gt;="&amp;F$4,LData,"&lt;"&amp;DATE(YEAR(F$4),MONTH(F$4)+1,1),LConsidera,1))</f>
        <v/>
      </c>
      <c r="G29" s="61">
        <f>IF($B29="","",SUMIFS(LValor,LCat,$B29,LTipo,"Saída",LData,"&gt;="&amp;G$4,LData,"&lt;"&amp;DATE(YEAR(G$4),MONTH(G$4)+1,1),LConsidera,1))</f>
        <v/>
      </c>
      <c r="H29" s="61">
        <f>IF($B29="","",SUMIFS(LValor,LCat,$B29,LTipo,"Saída",LData,"&gt;="&amp;H$4,LData,"&lt;"&amp;DATE(YEAR(H$4),MONTH(H$4)+1,1),LConsidera,1))</f>
        <v/>
      </c>
      <c r="I29" s="61">
        <f>IF($B29="","",SUMIFS(LValor,LCat,$B29,LTipo,"Saída",LData,"&gt;="&amp;I$4,LData,"&lt;"&amp;DATE(YEAR(I$4),MONTH(I$4)+1,1),LConsidera,1))</f>
        <v/>
      </c>
      <c r="J29" s="61">
        <f>IF($B29="","",SUMIFS(LValor,LCat,$B29,LTipo,"Saída",LData,"&gt;="&amp;J$4,LData,"&lt;"&amp;DATE(YEAR(J$4),MONTH(J$4)+1,1),LConsidera,1))</f>
        <v/>
      </c>
      <c r="K29" s="61">
        <f>IF($B29="","",SUMIFS(LValor,LCat,$B29,LTipo,"Saída",LData,"&gt;="&amp;K$4,LData,"&lt;"&amp;DATE(YEAR(K$4),MONTH(K$4)+1,1),LConsidera,1))</f>
        <v/>
      </c>
      <c r="L29" s="61">
        <f>IF($B29="","",SUMIFS(LValor,LCat,$B29,LTipo,"Saída",LData,"&gt;="&amp;L$4,LData,"&lt;"&amp;DATE(YEAR(L$4),MONTH(L$4)+1,1),LConsidera,1))</f>
        <v/>
      </c>
      <c r="M29" s="61">
        <f>IF($B29="","",SUMIFS(LValor,LCat,$B29,LTipo,"Saída",LData,"&gt;="&amp;M$4,LData,"&lt;"&amp;DATE(YEAR(M$4),MONTH(M$4)+1,1),LConsidera,1))</f>
        <v/>
      </c>
      <c r="N29" s="61">
        <f>IF($B29="","",SUMIFS(LValor,LCat,$B29,LTipo,"Saída",LData,"&gt;="&amp;N$4,LData,"&lt;"&amp;DATE(YEAR(N$4),MONTH(N$4)+1,1),LConsidera,1))</f>
        <v/>
      </c>
      <c r="O29" s="61">
        <f>IF($B29="","",SUM(C29:N29))</f>
        <v/>
      </c>
      <c r="P29" s="62">
        <f>IF($B29="","",IFERROR(O29/$O$51,0))</f>
        <v/>
      </c>
      <c r="Q29">
        <f>IF($B29="",-1,ROUND(O29,2)+ROW()/1000000)</f>
        <v/>
      </c>
    </row>
    <row r="30">
      <c r="B30" s="9">
        <f>IFERROR(INDEX(CatNome,MATCH(6,CatSaiIdx,0)),"")</f>
        <v/>
      </c>
      <c r="C30" s="61">
        <f>IF($B30="","",SUMIFS(LValor,LCat,$B30,LTipo,"Saída",LData,"&gt;="&amp;C$4,LData,"&lt;"&amp;DATE(YEAR(C$4),MONTH(C$4)+1,1),LConsidera,1))</f>
        <v/>
      </c>
      <c r="D30" s="61">
        <f>IF($B30="","",SUMIFS(LValor,LCat,$B30,LTipo,"Saída",LData,"&gt;="&amp;D$4,LData,"&lt;"&amp;DATE(YEAR(D$4),MONTH(D$4)+1,1),LConsidera,1))</f>
        <v/>
      </c>
      <c r="E30" s="61">
        <f>IF($B30="","",SUMIFS(LValor,LCat,$B30,LTipo,"Saída",LData,"&gt;="&amp;E$4,LData,"&lt;"&amp;DATE(YEAR(E$4),MONTH(E$4)+1,1),LConsidera,1))</f>
        <v/>
      </c>
      <c r="F30" s="61">
        <f>IF($B30="","",SUMIFS(LValor,LCat,$B30,LTipo,"Saída",LData,"&gt;="&amp;F$4,LData,"&lt;"&amp;DATE(YEAR(F$4),MONTH(F$4)+1,1),LConsidera,1))</f>
        <v/>
      </c>
      <c r="G30" s="61">
        <f>IF($B30="","",SUMIFS(LValor,LCat,$B30,LTipo,"Saída",LData,"&gt;="&amp;G$4,LData,"&lt;"&amp;DATE(YEAR(G$4),MONTH(G$4)+1,1),LConsidera,1))</f>
        <v/>
      </c>
      <c r="H30" s="61">
        <f>IF($B30="","",SUMIFS(LValor,LCat,$B30,LTipo,"Saída",LData,"&gt;="&amp;H$4,LData,"&lt;"&amp;DATE(YEAR(H$4),MONTH(H$4)+1,1),LConsidera,1))</f>
        <v/>
      </c>
      <c r="I30" s="61">
        <f>IF($B30="","",SUMIFS(LValor,LCat,$B30,LTipo,"Saída",LData,"&gt;="&amp;I$4,LData,"&lt;"&amp;DATE(YEAR(I$4),MONTH(I$4)+1,1),LConsidera,1))</f>
        <v/>
      </c>
      <c r="J30" s="61">
        <f>IF($B30="","",SUMIFS(LValor,LCat,$B30,LTipo,"Saída",LData,"&gt;="&amp;J$4,LData,"&lt;"&amp;DATE(YEAR(J$4),MONTH(J$4)+1,1),LConsidera,1))</f>
        <v/>
      </c>
      <c r="K30" s="61">
        <f>IF($B30="","",SUMIFS(LValor,LCat,$B30,LTipo,"Saída",LData,"&gt;="&amp;K$4,LData,"&lt;"&amp;DATE(YEAR(K$4),MONTH(K$4)+1,1),LConsidera,1))</f>
        <v/>
      </c>
      <c r="L30" s="61">
        <f>IF($B30="","",SUMIFS(LValor,LCat,$B30,LTipo,"Saída",LData,"&gt;="&amp;L$4,LData,"&lt;"&amp;DATE(YEAR(L$4),MONTH(L$4)+1,1),LConsidera,1))</f>
        <v/>
      </c>
      <c r="M30" s="61">
        <f>IF($B30="","",SUMIFS(LValor,LCat,$B30,LTipo,"Saída",LData,"&gt;="&amp;M$4,LData,"&lt;"&amp;DATE(YEAR(M$4),MONTH(M$4)+1,1),LConsidera,1))</f>
        <v/>
      </c>
      <c r="N30" s="61">
        <f>IF($B30="","",SUMIFS(LValor,LCat,$B30,LTipo,"Saída",LData,"&gt;="&amp;N$4,LData,"&lt;"&amp;DATE(YEAR(N$4),MONTH(N$4)+1,1),LConsidera,1))</f>
        <v/>
      </c>
      <c r="O30" s="61">
        <f>IF($B30="","",SUM(C30:N30))</f>
        <v/>
      </c>
      <c r="P30" s="62">
        <f>IF($B30="","",IFERROR(O30/$O$51,0))</f>
        <v/>
      </c>
      <c r="Q30">
        <f>IF($B30="",-1,ROUND(O30,2)+ROW()/1000000)</f>
        <v/>
      </c>
    </row>
    <row r="31">
      <c r="B31" s="9">
        <f>IFERROR(INDEX(CatNome,MATCH(7,CatSaiIdx,0)),"")</f>
        <v/>
      </c>
      <c r="C31" s="61">
        <f>IF($B31="","",SUMIFS(LValor,LCat,$B31,LTipo,"Saída",LData,"&gt;="&amp;C$4,LData,"&lt;"&amp;DATE(YEAR(C$4),MONTH(C$4)+1,1),LConsidera,1))</f>
        <v/>
      </c>
      <c r="D31" s="61">
        <f>IF($B31="","",SUMIFS(LValor,LCat,$B31,LTipo,"Saída",LData,"&gt;="&amp;D$4,LData,"&lt;"&amp;DATE(YEAR(D$4),MONTH(D$4)+1,1),LConsidera,1))</f>
        <v/>
      </c>
      <c r="E31" s="61">
        <f>IF($B31="","",SUMIFS(LValor,LCat,$B31,LTipo,"Saída",LData,"&gt;="&amp;E$4,LData,"&lt;"&amp;DATE(YEAR(E$4),MONTH(E$4)+1,1),LConsidera,1))</f>
        <v/>
      </c>
      <c r="F31" s="61">
        <f>IF($B31="","",SUMIFS(LValor,LCat,$B31,LTipo,"Saída",LData,"&gt;="&amp;F$4,LData,"&lt;"&amp;DATE(YEAR(F$4),MONTH(F$4)+1,1),LConsidera,1))</f>
        <v/>
      </c>
      <c r="G31" s="61">
        <f>IF($B31="","",SUMIFS(LValor,LCat,$B31,LTipo,"Saída",LData,"&gt;="&amp;G$4,LData,"&lt;"&amp;DATE(YEAR(G$4),MONTH(G$4)+1,1),LConsidera,1))</f>
        <v/>
      </c>
      <c r="H31" s="61">
        <f>IF($B31="","",SUMIFS(LValor,LCat,$B31,LTipo,"Saída",LData,"&gt;="&amp;H$4,LData,"&lt;"&amp;DATE(YEAR(H$4),MONTH(H$4)+1,1),LConsidera,1))</f>
        <v/>
      </c>
      <c r="I31" s="61">
        <f>IF($B31="","",SUMIFS(LValor,LCat,$B31,LTipo,"Saída",LData,"&gt;="&amp;I$4,LData,"&lt;"&amp;DATE(YEAR(I$4),MONTH(I$4)+1,1),LConsidera,1))</f>
        <v/>
      </c>
      <c r="J31" s="61">
        <f>IF($B31="","",SUMIFS(LValor,LCat,$B31,LTipo,"Saída",LData,"&gt;="&amp;J$4,LData,"&lt;"&amp;DATE(YEAR(J$4),MONTH(J$4)+1,1),LConsidera,1))</f>
        <v/>
      </c>
      <c r="K31" s="61">
        <f>IF($B31="","",SUMIFS(LValor,LCat,$B31,LTipo,"Saída",LData,"&gt;="&amp;K$4,LData,"&lt;"&amp;DATE(YEAR(K$4),MONTH(K$4)+1,1),LConsidera,1))</f>
        <v/>
      </c>
      <c r="L31" s="61">
        <f>IF($B31="","",SUMIFS(LValor,LCat,$B31,LTipo,"Saída",LData,"&gt;="&amp;L$4,LData,"&lt;"&amp;DATE(YEAR(L$4),MONTH(L$4)+1,1),LConsidera,1))</f>
        <v/>
      </c>
      <c r="M31" s="61">
        <f>IF($B31="","",SUMIFS(LValor,LCat,$B31,LTipo,"Saída",LData,"&gt;="&amp;M$4,LData,"&lt;"&amp;DATE(YEAR(M$4),MONTH(M$4)+1,1),LConsidera,1))</f>
        <v/>
      </c>
      <c r="N31" s="61">
        <f>IF($B31="","",SUMIFS(LValor,LCat,$B31,LTipo,"Saída",LData,"&gt;="&amp;N$4,LData,"&lt;"&amp;DATE(YEAR(N$4),MONTH(N$4)+1,1),LConsidera,1))</f>
        <v/>
      </c>
      <c r="O31" s="61">
        <f>IF($B31="","",SUM(C31:N31))</f>
        <v/>
      </c>
      <c r="P31" s="62">
        <f>IF($B31="","",IFERROR(O31/$O$51,0))</f>
        <v/>
      </c>
      <c r="Q31">
        <f>IF($B31="",-1,ROUND(O31,2)+ROW()/1000000)</f>
        <v/>
      </c>
    </row>
    <row r="32">
      <c r="B32" s="9">
        <f>IFERROR(INDEX(CatNome,MATCH(8,CatSaiIdx,0)),"")</f>
        <v/>
      </c>
      <c r="C32" s="61">
        <f>IF($B32="","",SUMIFS(LValor,LCat,$B32,LTipo,"Saída",LData,"&gt;="&amp;C$4,LData,"&lt;"&amp;DATE(YEAR(C$4),MONTH(C$4)+1,1),LConsidera,1))</f>
        <v/>
      </c>
      <c r="D32" s="61">
        <f>IF($B32="","",SUMIFS(LValor,LCat,$B32,LTipo,"Saída",LData,"&gt;="&amp;D$4,LData,"&lt;"&amp;DATE(YEAR(D$4),MONTH(D$4)+1,1),LConsidera,1))</f>
        <v/>
      </c>
      <c r="E32" s="61">
        <f>IF($B32="","",SUMIFS(LValor,LCat,$B32,LTipo,"Saída",LData,"&gt;="&amp;E$4,LData,"&lt;"&amp;DATE(YEAR(E$4),MONTH(E$4)+1,1),LConsidera,1))</f>
        <v/>
      </c>
      <c r="F32" s="61">
        <f>IF($B32="","",SUMIFS(LValor,LCat,$B32,LTipo,"Saída",LData,"&gt;="&amp;F$4,LData,"&lt;"&amp;DATE(YEAR(F$4),MONTH(F$4)+1,1),LConsidera,1))</f>
        <v/>
      </c>
      <c r="G32" s="61">
        <f>IF($B32="","",SUMIFS(LValor,LCat,$B32,LTipo,"Saída",LData,"&gt;="&amp;G$4,LData,"&lt;"&amp;DATE(YEAR(G$4),MONTH(G$4)+1,1),LConsidera,1))</f>
        <v/>
      </c>
      <c r="H32" s="61">
        <f>IF($B32="","",SUMIFS(LValor,LCat,$B32,LTipo,"Saída",LData,"&gt;="&amp;H$4,LData,"&lt;"&amp;DATE(YEAR(H$4),MONTH(H$4)+1,1),LConsidera,1))</f>
        <v/>
      </c>
      <c r="I32" s="61">
        <f>IF($B32="","",SUMIFS(LValor,LCat,$B32,LTipo,"Saída",LData,"&gt;="&amp;I$4,LData,"&lt;"&amp;DATE(YEAR(I$4),MONTH(I$4)+1,1),LConsidera,1))</f>
        <v/>
      </c>
      <c r="J32" s="61">
        <f>IF($B32="","",SUMIFS(LValor,LCat,$B32,LTipo,"Saída",LData,"&gt;="&amp;J$4,LData,"&lt;"&amp;DATE(YEAR(J$4),MONTH(J$4)+1,1),LConsidera,1))</f>
        <v/>
      </c>
      <c r="K32" s="61">
        <f>IF($B32="","",SUMIFS(LValor,LCat,$B32,LTipo,"Saída",LData,"&gt;="&amp;K$4,LData,"&lt;"&amp;DATE(YEAR(K$4),MONTH(K$4)+1,1),LConsidera,1))</f>
        <v/>
      </c>
      <c r="L32" s="61">
        <f>IF($B32="","",SUMIFS(LValor,LCat,$B32,LTipo,"Saída",LData,"&gt;="&amp;L$4,LData,"&lt;"&amp;DATE(YEAR(L$4),MONTH(L$4)+1,1),LConsidera,1))</f>
        <v/>
      </c>
      <c r="M32" s="61">
        <f>IF($B32="","",SUMIFS(LValor,LCat,$B32,LTipo,"Saída",LData,"&gt;="&amp;M$4,LData,"&lt;"&amp;DATE(YEAR(M$4),MONTH(M$4)+1,1),LConsidera,1))</f>
        <v/>
      </c>
      <c r="N32" s="61">
        <f>IF($B32="","",SUMIFS(LValor,LCat,$B32,LTipo,"Saída",LData,"&gt;="&amp;N$4,LData,"&lt;"&amp;DATE(YEAR(N$4),MONTH(N$4)+1,1),LConsidera,1))</f>
        <v/>
      </c>
      <c r="O32" s="61">
        <f>IF($B32="","",SUM(C32:N32))</f>
        <v/>
      </c>
      <c r="P32" s="62">
        <f>IF($B32="","",IFERROR(O32/$O$51,0))</f>
        <v/>
      </c>
      <c r="Q32">
        <f>IF($B32="",-1,ROUND(O32,2)+ROW()/1000000)</f>
        <v/>
      </c>
    </row>
    <row r="33">
      <c r="B33" s="9">
        <f>IFERROR(INDEX(CatNome,MATCH(9,CatSaiIdx,0)),"")</f>
        <v/>
      </c>
      <c r="C33" s="61">
        <f>IF($B33="","",SUMIFS(LValor,LCat,$B33,LTipo,"Saída",LData,"&gt;="&amp;C$4,LData,"&lt;"&amp;DATE(YEAR(C$4),MONTH(C$4)+1,1),LConsidera,1))</f>
        <v/>
      </c>
      <c r="D33" s="61">
        <f>IF($B33="","",SUMIFS(LValor,LCat,$B33,LTipo,"Saída",LData,"&gt;="&amp;D$4,LData,"&lt;"&amp;DATE(YEAR(D$4),MONTH(D$4)+1,1),LConsidera,1))</f>
        <v/>
      </c>
      <c r="E33" s="61">
        <f>IF($B33="","",SUMIFS(LValor,LCat,$B33,LTipo,"Saída",LData,"&gt;="&amp;E$4,LData,"&lt;"&amp;DATE(YEAR(E$4),MONTH(E$4)+1,1),LConsidera,1))</f>
        <v/>
      </c>
      <c r="F33" s="61">
        <f>IF($B33="","",SUMIFS(LValor,LCat,$B33,LTipo,"Saída",LData,"&gt;="&amp;F$4,LData,"&lt;"&amp;DATE(YEAR(F$4),MONTH(F$4)+1,1),LConsidera,1))</f>
        <v/>
      </c>
      <c r="G33" s="61">
        <f>IF($B33="","",SUMIFS(LValor,LCat,$B33,LTipo,"Saída",LData,"&gt;="&amp;G$4,LData,"&lt;"&amp;DATE(YEAR(G$4),MONTH(G$4)+1,1),LConsidera,1))</f>
        <v/>
      </c>
      <c r="H33" s="61">
        <f>IF($B33="","",SUMIFS(LValor,LCat,$B33,LTipo,"Saída",LData,"&gt;="&amp;H$4,LData,"&lt;"&amp;DATE(YEAR(H$4),MONTH(H$4)+1,1),LConsidera,1))</f>
        <v/>
      </c>
      <c r="I33" s="61">
        <f>IF($B33="","",SUMIFS(LValor,LCat,$B33,LTipo,"Saída",LData,"&gt;="&amp;I$4,LData,"&lt;"&amp;DATE(YEAR(I$4),MONTH(I$4)+1,1),LConsidera,1))</f>
        <v/>
      </c>
      <c r="J33" s="61">
        <f>IF($B33="","",SUMIFS(LValor,LCat,$B33,LTipo,"Saída",LData,"&gt;="&amp;J$4,LData,"&lt;"&amp;DATE(YEAR(J$4),MONTH(J$4)+1,1),LConsidera,1))</f>
        <v/>
      </c>
      <c r="K33" s="61">
        <f>IF($B33="","",SUMIFS(LValor,LCat,$B33,LTipo,"Saída",LData,"&gt;="&amp;K$4,LData,"&lt;"&amp;DATE(YEAR(K$4),MONTH(K$4)+1,1),LConsidera,1))</f>
        <v/>
      </c>
      <c r="L33" s="61">
        <f>IF($B33="","",SUMIFS(LValor,LCat,$B33,LTipo,"Saída",LData,"&gt;="&amp;L$4,LData,"&lt;"&amp;DATE(YEAR(L$4),MONTH(L$4)+1,1),LConsidera,1))</f>
        <v/>
      </c>
      <c r="M33" s="61">
        <f>IF($B33="","",SUMIFS(LValor,LCat,$B33,LTipo,"Saída",LData,"&gt;="&amp;M$4,LData,"&lt;"&amp;DATE(YEAR(M$4),MONTH(M$4)+1,1),LConsidera,1))</f>
        <v/>
      </c>
      <c r="N33" s="61">
        <f>IF($B33="","",SUMIFS(LValor,LCat,$B33,LTipo,"Saída",LData,"&gt;="&amp;N$4,LData,"&lt;"&amp;DATE(YEAR(N$4),MONTH(N$4)+1,1),LConsidera,1))</f>
        <v/>
      </c>
      <c r="O33" s="61">
        <f>IF($B33="","",SUM(C33:N33))</f>
        <v/>
      </c>
      <c r="P33" s="62">
        <f>IF($B33="","",IFERROR(O33/$O$51,0))</f>
        <v/>
      </c>
      <c r="Q33">
        <f>IF($B33="",-1,ROUND(O33,2)+ROW()/1000000)</f>
        <v/>
      </c>
    </row>
    <row r="34">
      <c r="B34" s="9">
        <f>IFERROR(INDEX(CatNome,MATCH(10,CatSaiIdx,0)),"")</f>
        <v/>
      </c>
      <c r="C34" s="61">
        <f>IF($B34="","",SUMIFS(LValor,LCat,$B34,LTipo,"Saída",LData,"&gt;="&amp;C$4,LData,"&lt;"&amp;DATE(YEAR(C$4),MONTH(C$4)+1,1),LConsidera,1))</f>
        <v/>
      </c>
      <c r="D34" s="61">
        <f>IF($B34="","",SUMIFS(LValor,LCat,$B34,LTipo,"Saída",LData,"&gt;="&amp;D$4,LData,"&lt;"&amp;DATE(YEAR(D$4),MONTH(D$4)+1,1),LConsidera,1))</f>
        <v/>
      </c>
      <c r="E34" s="61">
        <f>IF($B34="","",SUMIFS(LValor,LCat,$B34,LTipo,"Saída",LData,"&gt;="&amp;E$4,LData,"&lt;"&amp;DATE(YEAR(E$4),MONTH(E$4)+1,1),LConsidera,1))</f>
        <v/>
      </c>
      <c r="F34" s="61">
        <f>IF($B34="","",SUMIFS(LValor,LCat,$B34,LTipo,"Saída",LData,"&gt;="&amp;F$4,LData,"&lt;"&amp;DATE(YEAR(F$4),MONTH(F$4)+1,1),LConsidera,1))</f>
        <v/>
      </c>
      <c r="G34" s="61">
        <f>IF($B34="","",SUMIFS(LValor,LCat,$B34,LTipo,"Saída",LData,"&gt;="&amp;G$4,LData,"&lt;"&amp;DATE(YEAR(G$4),MONTH(G$4)+1,1),LConsidera,1))</f>
        <v/>
      </c>
      <c r="H34" s="61">
        <f>IF($B34="","",SUMIFS(LValor,LCat,$B34,LTipo,"Saída",LData,"&gt;="&amp;H$4,LData,"&lt;"&amp;DATE(YEAR(H$4),MONTH(H$4)+1,1),LConsidera,1))</f>
        <v/>
      </c>
      <c r="I34" s="61">
        <f>IF($B34="","",SUMIFS(LValor,LCat,$B34,LTipo,"Saída",LData,"&gt;="&amp;I$4,LData,"&lt;"&amp;DATE(YEAR(I$4),MONTH(I$4)+1,1),LConsidera,1))</f>
        <v/>
      </c>
      <c r="J34" s="61">
        <f>IF($B34="","",SUMIFS(LValor,LCat,$B34,LTipo,"Saída",LData,"&gt;="&amp;J$4,LData,"&lt;"&amp;DATE(YEAR(J$4),MONTH(J$4)+1,1),LConsidera,1))</f>
        <v/>
      </c>
      <c r="K34" s="61">
        <f>IF($B34="","",SUMIFS(LValor,LCat,$B34,LTipo,"Saída",LData,"&gt;="&amp;K$4,LData,"&lt;"&amp;DATE(YEAR(K$4),MONTH(K$4)+1,1),LConsidera,1))</f>
        <v/>
      </c>
      <c r="L34" s="61">
        <f>IF($B34="","",SUMIFS(LValor,LCat,$B34,LTipo,"Saída",LData,"&gt;="&amp;L$4,LData,"&lt;"&amp;DATE(YEAR(L$4),MONTH(L$4)+1,1),LConsidera,1))</f>
        <v/>
      </c>
      <c r="M34" s="61">
        <f>IF($B34="","",SUMIFS(LValor,LCat,$B34,LTipo,"Saída",LData,"&gt;="&amp;M$4,LData,"&lt;"&amp;DATE(YEAR(M$4),MONTH(M$4)+1,1),LConsidera,1))</f>
        <v/>
      </c>
      <c r="N34" s="61">
        <f>IF($B34="","",SUMIFS(LValor,LCat,$B34,LTipo,"Saída",LData,"&gt;="&amp;N$4,LData,"&lt;"&amp;DATE(YEAR(N$4),MONTH(N$4)+1,1),LConsidera,1))</f>
        <v/>
      </c>
      <c r="O34" s="61">
        <f>IF($B34="","",SUM(C34:N34))</f>
        <v/>
      </c>
      <c r="P34" s="62">
        <f>IF($B34="","",IFERROR(O34/$O$51,0))</f>
        <v/>
      </c>
      <c r="Q34">
        <f>IF($B34="",-1,ROUND(O34,2)+ROW()/1000000)</f>
        <v/>
      </c>
    </row>
    <row r="35">
      <c r="B35" s="9">
        <f>IFERROR(INDEX(CatNome,MATCH(11,CatSaiIdx,0)),"")</f>
        <v/>
      </c>
      <c r="C35" s="61">
        <f>IF($B35="","",SUMIFS(LValor,LCat,$B35,LTipo,"Saída",LData,"&gt;="&amp;C$4,LData,"&lt;"&amp;DATE(YEAR(C$4),MONTH(C$4)+1,1),LConsidera,1))</f>
        <v/>
      </c>
      <c r="D35" s="61">
        <f>IF($B35="","",SUMIFS(LValor,LCat,$B35,LTipo,"Saída",LData,"&gt;="&amp;D$4,LData,"&lt;"&amp;DATE(YEAR(D$4),MONTH(D$4)+1,1),LConsidera,1))</f>
        <v/>
      </c>
      <c r="E35" s="61">
        <f>IF($B35="","",SUMIFS(LValor,LCat,$B35,LTipo,"Saída",LData,"&gt;="&amp;E$4,LData,"&lt;"&amp;DATE(YEAR(E$4),MONTH(E$4)+1,1),LConsidera,1))</f>
        <v/>
      </c>
      <c r="F35" s="61">
        <f>IF($B35="","",SUMIFS(LValor,LCat,$B35,LTipo,"Saída",LData,"&gt;="&amp;F$4,LData,"&lt;"&amp;DATE(YEAR(F$4),MONTH(F$4)+1,1),LConsidera,1))</f>
        <v/>
      </c>
      <c r="G35" s="61">
        <f>IF($B35="","",SUMIFS(LValor,LCat,$B35,LTipo,"Saída",LData,"&gt;="&amp;G$4,LData,"&lt;"&amp;DATE(YEAR(G$4),MONTH(G$4)+1,1),LConsidera,1))</f>
        <v/>
      </c>
      <c r="H35" s="61">
        <f>IF($B35="","",SUMIFS(LValor,LCat,$B35,LTipo,"Saída",LData,"&gt;="&amp;H$4,LData,"&lt;"&amp;DATE(YEAR(H$4),MONTH(H$4)+1,1),LConsidera,1))</f>
        <v/>
      </c>
      <c r="I35" s="61">
        <f>IF($B35="","",SUMIFS(LValor,LCat,$B35,LTipo,"Saída",LData,"&gt;="&amp;I$4,LData,"&lt;"&amp;DATE(YEAR(I$4),MONTH(I$4)+1,1),LConsidera,1))</f>
        <v/>
      </c>
      <c r="J35" s="61">
        <f>IF($B35="","",SUMIFS(LValor,LCat,$B35,LTipo,"Saída",LData,"&gt;="&amp;J$4,LData,"&lt;"&amp;DATE(YEAR(J$4),MONTH(J$4)+1,1),LConsidera,1))</f>
        <v/>
      </c>
      <c r="K35" s="61">
        <f>IF($B35="","",SUMIFS(LValor,LCat,$B35,LTipo,"Saída",LData,"&gt;="&amp;K$4,LData,"&lt;"&amp;DATE(YEAR(K$4),MONTH(K$4)+1,1),LConsidera,1))</f>
        <v/>
      </c>
      <c r="L35" s="61">
        <f>IF($B35="","",SUMIFS(LValor,LCat,$B35,LTipo,"Saída",LData,"&gt;="&amp;L$4,LData,"&lt;"&amp;DATE(YEAR(L$4),MONTH(L$4)+1,1),LConsidera,1))</f>
        <v/>
      </c>
      <c r="M35" s="61">
        <f>IF($B35="","",SUMIFS(LValor,LCat,$B35,LTipo,"Saída",LData,"&gt;="&amp;M$4,LData,"&lt;"&amp;DATE(YEAR(M$4),MONTH(M$4)+1,1),LConsidera,1))</f>
        <v/>
      </c>
      <c r="N35" s="61">
        <f>IF($B35="","",SUMIFS(LValor,LCat,$B35,LTipo,"Saída",LData,"&gt;="&amp;N$4,LData,"&lt;"&amp;DATE(YEAR(N$4),MONTH(N$4)+1,1),LConsidera,1))</f>
        <v/>
      </c>
      <c r="O35" s="61">
        <f>IF($B35="","",SUM(C35:N35))</f>
        <v/>
      </c>
      <c r="P35" s="62">
        <f>IF($B35="","",IFERROR(O35/$O$51,0))</f>
        <v/>
      </c>
      <c r="Q35">
        <f>IF($B35="",-1,ROUND(O35,2)+ROW()/1000000)</f>
        <v/>
      </c>
    </row>
    <row r="36">
      <c r="B36" s="9">
        <f>IFERROR(INDEX(CatNome,MATCH(12,CatSaiIdx,0)),"")</f>
        <v/>
      </c>
      <c r="C36" s="61">
        <f>IF($B36="","",SUMIFS(LValor,LCat,$B36,LTipo,"Saída",LData,"&gt;="&amp;C$4,LData,"&lt;"&amp;DATE(YEAR(C$4),MONTH(C$4)+1,1),LConsidera,1))</f>
        <v/>
      </c>
      <c r="D36" s="61">
        <f>IF($B36="","",SUMIFS(LValor,LCat,$B36,LTipo,"Saída",LData,"&gt;="&amp;D$4,LData,"&lt;"&amp;DATE(YEAR(D$4),MONTH(D$4)+1,1),LConsidera,1))</f>
        <v/>
      </c>
      <c r="E36" s="61">
        <f>IF($B36="","",SUMIFS(LValor,LCat,$B36,LTipo,"Saída",LData,"&gt;="&amp;E$4,LData,"&lt;"&amp;DATE(YEAR(E$4),MONTH(E$4)+1,1),LConsidera,1))</f>
        <v/>
      </c>
      <c r="F36" s="61">
        <f>IF($B36="","",SUMIFS(LValor,LCat,$B36,LTipo,"Saída",LData,"&gt;="&amp;F$4,LData,"&lt;"&amp;DATE(YEAR(F$4),MONTH(F$4)+1,1),LConsidera,1))</f>
        <v/>
      </c>
      <c r="G36" s="61">
        <f>IF($B36="","",SUMIFS(LValor,LCat,$B36,LTipo,"Saída",LData,"&gt;="&amp;G$4,LData,"&lt;"&amp;DATE(YEAR(G$4),MONTH(G$4)+1,1),LConsidera,1))</f>
        <v/>
      </c>
      <c r="H36" s="61">
        <f>IF($B36="","",SUMIFS(LValor,LCat,$B36,LTipo,"Saída",LData,"&gt;="&amp;H$4,LData,"&lt;"&amp;DATE(YEAR(H$4),MONTH(H$4)+1,1),LConsidera,1))</f>
        <v/>
      </c>
      <c r="I36" s="61">
        <f>IF($B36="","",SUMIFS(LValor,LCat,$B36,LTipo,"Saída",LData,"&gt;="&amp;I$4,LData,"&lt;"&amp;DATE(YEAR(I$4),MONTH(I$4)+1,1),LConsidera,1))</f>
        <v/>
      </c>
      <c r="J36" s="61">
        <f>IF($B36="","",SUMIFS(LValor,LCat,$B36,LTipo,"Saída",LData,"&gt;="&amp;J$4,LData,"&lt;"&amp;DATE(YEAR(J$4),MONTH(J$4)+1,1),LConsidera,1))</f>
        <v/>
      </c>
      <c r="K36" s="61">
        <f>IF($B36="","",SUMIFS(LValor,LCat,$B36,LTipo,"Saída",LData,"&gt;="&amp;K$4,LData,"&lt;"&amp;DATE(YEAR(K$4),MONTH(K$4)+1,1),LConsidera,1))</f>
        <v/>
      </c>
      <c r="L36" s="61">
        <f>IF($B36="","",SUMIFS(LValor,LCat,$B36,LTipo,"Saída",LData,"&gt;="&amp;L$4,LData,"&lt;"&amp;DATE(YEAR(L$4),MONTH(L$4)+1,1),LConsidera,1))</f>
        <v/>
      </c>
      <c r="M36" s="61">
        <f>IF($B36="","",SUMIFS(LValor,LCat,$B36,LTipo,"Saída",LData,"&gt;="&amp;M$4,LData,"&lt;"&amp;DATE(YEAR(M$4),MONTH(M$4)+1,1),LConsidera,1))</f>
        <v/>
      </c>
      <c r="N36" s="61">
        <f>IF($B36="","",SUMIFS(LValor,LCat,$B36,LTipo,"Saída",LData,"&gt;="&amp;N$4,LData,"&lt;"&amp;DATE(YEAR(N$4),MONTH(N$4)+1,1),LConsidera,1))</f>
        <v/>
      </c>
      <c r="O36" s="61">
        <f>IF($B36="","",SUM(C36:N36))</f>
        <v/>
      </c>
      <c r="P36" s="62">
        <f>IF($B36="","",IFERROR(O36/$O$51,0))</f>
        <v/>
      </c>
      <c r="Q36">
        <f>IF($B36="",-1,ROUND(O36,2)+ROW()/1000000)</f>
        <v/>
      </c>
    </row>
    <row r="37">
      <c r="B37" s="9">
        <f>IFERROR(INDEX(CatNome,MATCH(13,CatSaiIdx,0)),"")</f>
        <v/>
      </c>
      <c r="C37" s="61">
        <f>IF($B37="","",SUMIFS(LValor,LCat,$B37,LTipo,"Saída",LData,"&gt;="&amp;C$4,LData,"&lt;"&amp;DATE(YEAR(C$4),MONTH(C$4)+1,1),LConsidera,1))</f>
        <v/>
      </c>
      <c r="D37" s="61">
        <f>IF($B37="","",SUMIFS(LValor,LCat,$B37,LTipo,"Saída",LData,"&gt;="&amp;D$4,LData,"&lt;"&amp;DATE(YEAR(D$4),MONTH(D$4)+1,1),LConsidera,1))</f>
        <v/>
      </c>
      <c r="E37" s="61">
        <f>IF($B37="","",SUMIFS(LValor,LCat,$B37,LTipo,"Saída",LData,"&gt;="&amp;E$4,LData,"&lt;"&amp;DATE(YEAR(E$4),MONTH(E$4)+1,1),LConsidera,1))</f>
        <v/>
      </c>
      <c r="F37" s="61">
        <f>IF($B37="","",SUMIFS(LValor,LCat,$B37,LTipo,"Saída",LData,"&gt;="&amp;F$4,LData,"&lt;"&amp;DATE(YEAR(F$4),MONTH(F$4)+1,1),LConsidera,1))</f>
        <v/>
      </c>
      <c r="G37" s="61">
        <f>IF($B37="","",SUMIFS(LValor,LCat,$B37,LTipo,"Saída",LData,"&gt;="&amp;G$4,LData,"&lt;"&amp;DATE(YEAR(G$4),MONTH(G$4)+1,1),LConsidera,1))</f>
        <v/>
      </c>
      <c r="H37" s="61">
        <f>IF($B37="","",SUMIFS(LValor,LCat,$B37,LTipo,"Saída",LData,"&gt;="&amp;H$4,LData,"&lt;"&amp;DATE(YEAR(H$4),MONTH(H$4)+1,1),LConsidera,1))</f>
        <v/>
      </c>
      <c r="I37" s="61">
        <f>IF($B37="","",SUMIFS(LValor,LCat,$B37,LTipo,"Saída",LData,"&gt;="&amp;I$4,LData,"&lt;"&amp;DATE(YEAR(I$4),MONTH(I$4)+1,1),LConsidera,1))</f>
        <v/>
      </c>
      <c r="J37" s="61">
        <f>IF($B37="","",SUMIFS(LValor,LCat,$B37,LTipo,"Saída",LData,"&gt;="&amp;J$4,LData,"&lt;"&amp;DATE(YEAR(J$4),MONTH(J$4)+1,1),LConsidera,1))</f>
        <v/>
      </c>
      <c r="K37" s="61">
        <f>IF($B37="","",SUMIFS(LValor,LCat,$B37,LTipo,"Saída",LData,"&gt;="&amp;K$4,LData,"&lt;"&amp;DATE(YEAR(K$4),MONTH(K$4)+1,1),LConsidera,1))</f>
        <v/>
      </c>
      <c r="L37" s="61">
        <f>IF($B37="","",SUMIFS(LValor,LCat,$B37,LTipo,"Saída",LData,"&gt;="&amp;L$4,LData,"&lt;"&amp;DATE(YEAR(L$4),MONTH(L$4)+1,1),LConsidera,1))</f>
        <v/>
      </c>
      <c r="M37" s="61">
        <f>IF($B37="","",SUMIFS(LValor,LCat,$B37,LTipo,"Saída",LData,"&gt;="&amp;M$4,LData,"&lt;"&amp;DATE(YEAR(M$4),MONTH(M$4)+1,1),LConsidera,1))</f>
        <v/>
      </c>
      <c r="N37" s="61">
        <f>IF($B37="","",SUMIFS(LValor,LCat,$B37,LTipo,"Saída",LData,"&gt;="&amp;N$4,LData,"&lt;"&amp;DATE(YEAR(N$4),MONTH(N$4)+1,1),LConsidera,1))</f>
        <v/>
      </c>
      <c r="O37" s="61">
        <f>IF($B37="","",SUM(C37:N37))</f>
        <v/>
      </c>
      <c r="P37" s="62">
        <f>IF($B37="","",IFERROR(O37/$O$51,0))</f>
        <v/>
      </c>
      <c r="Q37">
        <f>IF($B37="",-1,ROUND(O37,2)+ROW()/1000000)</f>
        <v/>
      </c>
    </row>
    <row r="38">
      <c r="B38" s="9">
        <f>IFERROR(INDEX(CatNome,MATCH(14,CatSaiIdx,0)),"")</f>
        <v/>
      </c>
      <c r="C38" s="61">
        <f>IF($B38="","",SUMIFS(LValor,LCat,$B38,LTipo,"Saída",LData,"&gt;="&amp;C$4,LData,"&lt;"&amp;DATE(YEAR(C$4),MONTH(C$4)+1,1),LConsidera,1))</f>
        <v/>
      </c>
      <c r="D38" s="61">
        <f>IF($B38="","",SUMIFS(LValor,LCat,$B38,LTipo,"Saída",LData,"&gt;="&amp;D$4,LData,"&lt;"&amp;DATE(YEAR(D$4),MONTH(D$4)+1,1),LConsidera,1))</f>
        <v/>
      </c>
      <c r="E38" s="61">
        <f>IF($B38="","",SUMIFS(LValor,LCat,$B38,LTipo,"Saída",LData,"&gt;="&amp;E$4,LData,"&lt;"&amp;DATE(YEAR(E$4),MONTH(E$4)+1,1),LConsidera,1))</f>
        <v/>
      </c>
      <c r="F38" s="61">
        <f>IF($B38="","",SUMIFS(LValor,LCat,$B38,LTipo,"Saída",LData,"&gt;="&amp;F$4,LData,"&lt;"&amp;DATE(YEAR(F$4),MONTH(F$4)+1,1),LConsidera,1))</f>
        <v/>
      </c>
      <c r="G38" s="61">
        <f>IF($B38="","",SUMIFS(LValor,LCat,$B38,LTipo,"Saída",LData,"&gt;="&amp;G$4,LData,"&lt;"&amp;DATE(YEAR(G$4),MONTH(G$4)+1,1),LConsidera,1))</f>
        <v/>
      </c>
      <c r="H38" s="61">
        <f>IF($B38="","",SUMIFS(LValor,LCat,$B38,LTipo,"Saída",LData,"&gt;="&amp;H$4,LData,"&lt;"&amp;DATE(YEAR(H$4),MONTH(H$4)+1,1),LConsidera,1))</f>
        <v/>
      </c>
      <c r="I38" s="61">
        <f>IF($B38="","",SUMIFS(LValor,LCat,$B38,LTipo,"Saída",LData,"&gt;="&amp;I$4,LData,"&lt;"&amp;DATE(YEAR(I$4),MONTH(I$4)+1,1),LConsidera,1))</f>
        <v/>
      </c>
      <c r="J38" s="61">
        <f>IF($B38="","",SUMIFS(LValor,LCat,$B38,LTipo,"Saída",LData,"&gt;="&amp;J$4,LData,"&lt;"&amp;DATE(YEAR(J$4),MONTH(J$4)+1,1),LConsidera,1))</f>
        <v/>
      </c>
      <c r="K38" s="61">
        <f>IF($B38="","",SUMIFS(LValor,LCat,$B38,LTipo,"Saída",LData,"&gt;="&amp;K$4,LData,"&lt;"&amp;DATE(YEAR(K$4),MONTH(K$4)+1,1),LConsidera,1))</f>
        <v/>
      </c>
      <c r="L38" s="61">
        <f>IF($B38="","",SUMIFS(LValor,LCat,$B38,LTipo,"Saída",LData,"&gt;="&amp;L$4,LData,"&lt;"&amp;DATE(YEAR(L$4),MONTH(L$4)+1,1),LConsidera,1))</f>
        <v/>
      </c>
      <c r="M38" s="61">
        <f>IF($B38="","",SUMIFS(LValor,LCat,$B38,LTipo,"Saída",LData,"&gt;="&amp;M$4,LData,"&lt;"&amp;DATE(YEAR(M$4),MONTH(M$4)+1,1),LConsidera,1))</f>
        <v/>
      </c>
      <c r="N38" s="61">
        <f>IF($B38="","",SUMIFS(LValor,LCat,$B38,LTipo,"Saída",LData,"&gt;="&amp;N$4,LData,"&lt;"&amp;DATE(YEAR(N$4),MONTH(N$4)+1,1),LConsidera,1))</f>
        <v/>
      </c>
      <c r="O38" s="61">
        <f>IF($B38="","",SUM(C38:N38))</f>
        <v/>
      </c>
      <c r="P38" s="62">
        <f>IF($B38="","",IFERROR(O38/$O$51,0))</f>
        <v/>
      </c>
      <c r="Q38">
        <f>IF($B38="",-1,ROUND(O38,2)+ROW()/1000000)</f>
        <v/>
      </c>
    </row>
    <row r="39">
      <c r="B39" s="9">
        <f>IFERROR(INDEX(CatNome,MATCH(15,CatSaiIdx,0)),"")</f>
        <v/>
      </c>
      <c r="C39" s="61">
        <f>IF($B39="","",SUMIFS(LValor,LCat,$B39,LTipo,"Saída",LData,"&gt;="&amp;C$4,LData,"&lt;"&amp;DATE(YEAR(C$4),MONTH(C$4)+1,1),LConsidera,1))</f>
        <v/>
      </c>
      <c r="D39" s="61">
        <f>IF($B39="","",SUMIFS(LValor,LCat,$B39,LTipo,"Saída",LData,"&gt;="&amp;D$4,LData,"&lt;"&amp;DATE(YEAR(D$4),MONTH(D$4)+1,1),LConsidera,1))</f>
        <v/>
      </c>
      <c r="E39" s="61">
        <f>IF($B39="","",SUMIFS(LValor,LCat,$B39,LTipo,"Saída",LData,"&gt;="&amp;E$4,LData,"&lt;"&amp;DATE(YEAR(E$4),MONTH(E$4)+1,1),LConsidera,1))</f>
        <v/>
      </c>
      <c r="F39" s="61">
        <f>IF($B39="","",SUMIFS(LValor,LCat,$B39,LTipo,"Saída",LData,"&gt;="&amp;F$4,LData,"&lt;"&amp;DATE(YEAR(F$4),MONTH(F$4)+1,1),LConsidera,1))</f>
        <v/>
      </c>
      <c r="G39" s="61">
        <f>IF($B39="","",SUMIFS(LValor,LCat,$B39,LTipo,"Saída",LData,"&gt;="&amp;G$4,LData,"&lt;"&amp;DATE(YEAR(G$4),MONTH(G$4)+1,1),LConsidera,1))</f>
        <v/>
      </c>
      <c r="H39" s="61">
        <f>IF($B39="","",SUMIFS(LValor,LCat,$B39,LTipo,"Saída",LData,"&gt;="&amp;H$4,LData,"&lt;"&amp;DATE(YEAR(H$4),MONTH(H$4)+1,1),LConsidera,1))</f>
        <v/>
      </c>
      <c r="I39" s="61">
        <f>IF($B39="","",SUMIFS(LValor,LCat,$B39,LTipo,"Saída",LData,"&gt;="&amp;I$4,LData,"&lt;"&amp;DATE(YEAR(I$4),MONTH(I$4)+1,1),LConsidera,1))</f>
        <v/>
      </c>
      <c r="J39" s="61">
        <f>IF($B39="","",SUMIFS(LValor,LCat,$B39,LTipo,"Saída",LData,"&gt;="&amp;J$4,LData,"&lt;"&amp;DATE(YEAR(J$4),MONTH(J$4)+1,1),LConsidera,1))</f>
        <v/>
      </c>
      <c r="K39" s="61">
        <f>IF($B39="","",SUMIFS(LValor,LCat,$B39,LTipo,"Saída",LData,"&gt;="&amp;K$4,LData,"&lt;"&amp;DATE(YEAR(K$4),MONTH(K$4)+1,1),LConsidera,1))</f>
        <v/>
      </c>
      <c r="L39" s="61">
        <f>IF($B39="","",SUMIFS(LValor,LCat,$B39,LTipo,"Saída",LData,"&gt;="&amp;L$4,LData,"&lt;"&amp;DATE(YEAR(L$4),MONTH(L$4)+1,1),LConsidera,1))</f>
        <v/>
      </c>
      <c r="M39" s="61">
        <f>IF($B39="","",SUMIFS(LValor,LCat,$B39,LTipo,"Saída",LData,"&gt;="&amp;M$4,LData,"&lt;"&amp;DATE(YEAR(M$4),MONTH(M$4)+1,1),LConsidera,1))</f>
        <v/>
      </c>
      <c r="N39" s="61">
        <f>IF($B39="","",SUMIFS(LValor,LCat,$B39,LTipo,"Saída",LData,"&gt;="&amp;N$4,LData,"&lt;"&amp;DATE(YEAR(N$4),MONTH(N$4)+1,1),LConsidera,1))</f>
        <v/>
      </c>
      <c r="O39" s="61">
        <f>IF($B39="","",SUM(C39:N39))</f>
        <v/>
      </c>
      <c r="P39" s="62">
        <f>IF($B39="","",IFERROR(O39/$O$51,0))</f>
        <v/>
      </c>
      <c r="Q39">
        <f>IF($B39="",-1,ROUND(O39,2)+ROW()/1000000)</f>
        <v/>
      </c>
    </row>
    <row r="40">
      <c r="B40" s="9">
        <f>IFERROR(INDEX(CatNome,MATCH(16,CatSaiIdx,0)),"")</f>
        <v/>
      </c>
      <c r="C40" s="61">
        <f>IF($B40="","",SUMIFS(LValor,LCat,$B40,LTipo,"Saída",LData,"&gt;="&amp;C$4,LData,"&lt;"&amp;DATE(YEAR(C$4),MONTH(C$4)+1,1),LConsidera,1))</f>
        <v/>
      </c>
      <c r="D40" s="61">
        <f>IF($B40="","",SUMIFS(LValor,LCat,$B40,LTipo,"Saída",LData,"&gt;="&amp;D$4,LData,"&lt;"&amp;DATE(YEAR(D$4),MONTH(D$4)+1,1),LConsidera,1))</f>
        <v/>
      </c>
      <c r="E40" s="61">
        <f>IF($B40="","",SUMIFS(LValor,LCat,$B40,LTipo,"Saída",LData,"&gt;="&amp;E$4,LData,"&lt;"&amp;DATE(YEAR(E$4),MONTH(E$4)+1,1),LConsidera,1))</f>
        <v/>
      </c>
      <c r="F40" s="61">
        <f>IF($B40="","",SUMIFS(LValor,LCat,$B40,LTipo,"Saída",LData,"&gt;="&amp;F$4,LData,"&lt;"&amp;DATE(YEAR(F$4),MONTH(F$4)+1,1),LConsidera,1))</f>
        <v/>
      </c>
      <c r="G40" s="61">
        <f>IF($B40="","",SUMIFS(LValor,LCat,$B40,LTipo,"Saída",LData,"&gt;="&amp;G$4,LData,"&lt;"&amp;DATE(YEAR(G$4),MONTH(G$4)+1,1),LConsidera,1))</f>
        <v/>
      </c>
      <c r="H40" s="61">
        <f>IF($B40="","",SUMIFS(LValor,LCat,$B40,LTipo,"Saída",LData,"&gt;="&amp;H$4,LData,"&lt;"&amp;DATE(YEAR(H$4),MONTH(H$4)+1,1),LConsidera,1))</f>
        <v/>
      </c>
      <c r="I40" s="61">
        <f>IF($B40="","",SUMIFS(LValor,LCat,$B40,LTipo,"Saída",LData,"&gt;="&amp;I$4,LData,"&lt;"&amp;DATE(YEAR(I$4),MONTH(I$4)+1,1),LConsidera,1))</f>
        <v/>
      </c>
      <c r="J40" s="61">
        <f>IF($B40="","",SUMIFS(LValor,LCat,$B40,LTipo,"Saída",LData,"&gt;="&amp;J$4,LData,"&lt;"&amp;DATE(YEAR(J$4),MONTH(J$4)+1,1),LConsidera,1))</f>
        <v/>
      </c>
      <c r="K40" s="61">
        <f>IF($B40="","",SUMIFS(LValor,LCat,$B40,LTipo,"Saída",LData,"&gt;="&amp;K$4,LData,"&lt;"&amp;DATE(YEAR(K$4),MONTH(K$4)+1,1),LConsidera,1))</f>
        <v/>
      </c>
      <c r="L40" s="61">
        <f>IF($B40="","",SUMIFS(LValor,LCat,$B40,LTipo,"Saída",LData,"&gt;="&amp;L$4,LData,"&lt;"&amp;DATE(YEAR(L$4),MONTH(L$4)+1,1),LConsidera,1))</f>
        <v/>
      </c>
      <c r="M40" s="61">
        <f>IF($B40="","",SUMIFS(LValor,LCat,$B40,LTipo,"Saída",LData,"&gt;="&amp;M$4,LData,"&lt;"&amp;DATE(YEAR(M$4),MONTH(M$4)+1,1),LConsidera,1))</f>
        <v/>
      </c>
      <c r="N40" s="61">
        <f>IF($B40="","",SUMIFS(LValor,LCat,$B40,LTipo,"Saída",LData,"&gt;="&amp;N$4,LData,"&lt;"&amp;DATE(YEAR(N$4),MONTH(N$4)+1,1),LConsidera,1))</f>
        <v/>
      </c>
      <c r="O40" s="61">
        <f>IF($B40="","",SUM(C40:N40))</f>
        <v/>
      </c>
      <c r="P40" s="62">
        <f>IF($B40="","",IFERROR(O40/$O$51,0))</f>
        <v/>
      </c>
      <c r="Q40">
        <f>IF($B40="",-1,ROUND(O40,2)+ROW()/1000000)</f>
        <v/>
      </c>
    </row>
    <row r="41">
      <c r="B41" s="9">
        <f>IFERROR(INDEX(CatNome,MATCH(17,CatSaiIdx,0)),"")</f>
        <v/>
      </c>
      <c r="C41" s="61">
        <f>IF($B41="","",SUMIFS(LValor,LCat,$B41,LTipo,"Saída",LData,"&gt;="&amp;C$4,LData,"&lt;"&amp;DATE(YEAR(C$4),MONTH(C$4)+1,1),LConsidera,1))</f>
        <v/>
      </c>
      <c r="D41" s="61">
        <f>IF($B41="","",SUMIFS(LValor,LCat,$B41,LTipo,"Saída",LData,"&gt;="&amp;D$4,LData,"&lt;"&amp;DATE(YEAR(D$4),MONTH(D$4)+1,1),LConsidera,1))</f>
        <v/>
      </c>
      <c r="E41" s="61">
        <f>IF($B41="","",SUMIFS(LValor,LCat,$B41,LTipo,"Saída",LData,"&gt;="&amp;E$4,LData,"&lt;"&amp;DATE(YEAR(E$4),MONTH(E$4)+1,1),LConsidera,1))</f>
        <v/>
      </c>
      <c r="F41" s="61">
        <f>IF($B41="","",SUMIFS(LValor,LCat,$B41,LTipo,"Saída",LData,"&gt;="&amp;F$4,LData,"&lt;"&amp;DATE(YEAR(F$4),MONTH(F$4)+1,1),LConsidera,1))</f>
        <v/>
      </c>
      <c r="G41" s="61">
        <f>IF($B41="","",SUMIFS(LValor,LCat,$B41,LTipo,"Saída",LData,"&gt;="&amp;G$4,LData,"&lt;"&amp;DATE(YEAR(G$4),MONTH(G$4)+1,1),LConsidera,1))</f>
        <v/>
      </c>
      <c r="H41" s="61">
        <f>IF($B41="","",SUMIFS(LValor,LCat,$B41,LTipo,"Saída",LData,"&gt;="&amp;H$4,LData,"&lt;"&amp;DATE(YEAR(H$4),MONTH(H$4)+1,1),LConsidera,1))</f>
        <v/>
      </c>
      <c r="I41" s="61">
        <f>IF($B41="","",SUMIFS(LValor,LCat,$B41,LTipo,"Saída",LData,"&gt;="&amp;I$4,LData,"&lt;"&amp;DATE(YEAR(I$4),MONTH(I$4)+1,1),LConsidera,1))</f>
        <v/>
      </c>
      <c r="J41" s="61">
        <f>IF($B41="","",SUMIFS(LValor,LCat,$B41,LTipo,"Saída",LData,"&gt;="&amp;J$4,LData,"&lt;"&amp;DATE(YEAR(J$4),MONTH(J$4)+1,1),LConsidera,1))</f>
        <v/>
      </c>
      <c r="K41" s="61">
        <f>IF($B41="","",SUMIFS(LValor,LCat,$B41,LTipo,"Saída",LData,"&gt;="&amp;K$4,LData,"&lt;"&amp;DATE(YEAR(K$4),MONTH(K$4)+1,1),LConsidera,1))</f>
        <v/>
      </c>
      <c r="L41" s="61">
        <f>IF($B41="","",SUMIFS(LValor,LCat,$B41,LTipo,"Saída",LData,"&gt;="&amp;L$4,LData,"&lt;"&amp;DATE(YEAR(L$4),MONTH(L$4)+1,1),LConsidera,1))</f>
        <v/>
      </c>
      <c r="M41" s="61">
        <f>IF($B41="","",SUMIFS(LValor,LCat,$B41,LTipo,"Saída",LData,"&gt;="&amp;M$4,LData,"&lt;"&amp;DATE(YEAR(M$4),MONTH(M$4)+1,1),LConsidera,1))</f>
        <v/>
      </c>
      <c r="N41" s="61">
        <f>IF($B41="","",SUMIFS(LValor,LCat,$B41,LTipo,"Saída",LData,"&gt;="&amp;N$4,LData,"&lt;"&amp;DATE(YEAR(N$4),MONTH(N$4)+1,1),LConsidera,1))</f>
        <v/>
      </c>
      <c r="O41" s="61">
        <f>IF($B41="","",SUM(C41:N41))</f>
        <v/>
      </c>
      <c r="P41" s="62">
        <f>IF($B41="","",IFERROR(O41/$O$51,0))</f>
        <v/>
      </c>
      <c r="Q41">
        <f>IF($B41="",-1,ROUND(O41,2)+ROW()/1000000)</f>
        <v/>
      </c>
    </row>
    <row r="42">
      <c r="B42" s="9">
        <f>IFERROR(INDEX(CatNome,MATCH(18,CatSaiIdx,0)),"")</f>
        <v/>
      </c>
      <c r="C42" s="61">
        <f>IF($B42="","",SUMIFS(LValor,LCat,$B42,LTipo,"Saída",LData,"&gt;="&amp;C$4,LData,"&lt;"&amp;DATE(YEAR(C$4),MONTH(C$4)+1,1),LConsidera,1))</f>
        <v/>
      </c>
      <c r="D42" s="61">
        <f>IF($B42="","",SUMIFS(LValor,LCat,$B42,LTipo,"Saída",LData,"&gt;="&amp;D$4,LData,"&lt;"&amp;DATE(YEAR(D$4),MONTH(D$4)+1,1),LConsidera,1))</f>
        <v/>
      </c>
      <c r="E42" s="61">
        <f>IF($B42="","",SUMIFS(LValor,LCat,$B42,LTipo,"Saída",LData,"&gt;="&amp;E$4,LData,"&lt;"&amp;DATE(YEAR(E$4),MONTH(E$4)+1,1),LConsidera,1))</f>
        <v/>
      </c>
      <c r="F42" s="61">
        <f>IF($B42="","",SUMIFS(LValor,LCat,$B42,LTipo,"Saída",LData,"&gt;="&amp;F$4,LData,"&lt;"&amp;DATE(YEAR(F$4),MONTH(F$4)+1,1),LConsidera,1))</f>
        <v/>
      </c>
      <c r="G42" s="61">
        <f>IF($B42="","",SUMIFS(LValor,LCat,$B42,LTipo,"Saída",LData,"&gt;="&amp;G$4,LData,"&lt;"&amp;DATE(YEAR(G$4),MONTH(G$4)+1,1),LConsidera,1))</f>
        <v/>
      </c>
      <c r="H42" s="61">
        <f>IF($B42="","",SUMIFS(LValor,LCat,$B42,LTipo,"Saída",LData,"&gt;="&amp;H$4,LData,"&lt;"&amp;DATE(YEAR(H$4),MONTH(H$4)+1,1),LConsidera,1))</f>
        <v/>
      </c>
      <c r="I42" s="61">
        <f>IF($B42="","",SUMIFS(LValor,LCat,$B42,LTipo,"Saída",LData,"&gt;="&amp;I$4,LData,"&lt;"&amp;DATE(YEAR(I$4),MONTH(I$4)+1,1),LConsidera,1))</f>
        <v/>
      </c>
      <c r="J42" s="61">
        <f>IF($B42="","",SUMIFS(LValor,LCat,$B42,LTipo,"Saída",LData,"&gt;="&amp;J$4,LData,"&lt;"&amp;DATE(YEAR(J$4),MONTH(J$4)+1,1),LConsidera,1))</f>
        <v/>
      </c>
      <c r="K42" s="61">
        <f>IF($B42="","",SUMIFS(LValor,LCat,$B42,LTipo,"Saída",LData,"&gt;="&amp;K$4,LData,"&lt;"&amp;DATE(YEAR(K$4),MONTH(K$4)+1,1),LConsidera,1))</f>
        <v/>
      </c>
      <c r="L42" s="61">
        <f>IF($B42="","",SUMIFS(LValor,LCat,$B42,LTipo,"Saída",LData,"&gt;="&amp;L$4,LData,"&lt;"&amp;DATE(YEAR(L$4),MONTH(L$4)+1,1),LConsidera,1))</f>
        <v/>
      </c>
      <c r="M42" s="61">
        <f>IF($B42="","",SUMIFS(LValor,LCat,$B42,LTipo,"Saída",LData,"&gt;="&amp;M$4,LData,"&lt;"&amp;DATE(YEAR(M$4),MONTH(M$4)+1,1),LConsidera,1))</f>
        <v/>
      </c>
      <c r="N42" s="61">
        <f>IF($B42="","",SUMIFS(LValor,LCat,$B42,LTipo,"Saída",LData,"&gt;="&amp;N$4,LData,"&lt;"&amp;DATE(YEAR(N$4),MONTH(N$4)+1,1),LConsidera,1))</f>
        <v/>
      </c>
      <c r="O42" s="61">
        <f>IF($B42="","",SUM(C42:N42))</f>
        <v/>
      </c>
      <c r="P42" s="62">
        <f>IF($B42="","",IFERROR(O42/$O$51,0))</f>
        <v/>
      </c>
      <c r="Q42">
        <f>IF($B42="",-1,ROUND(O42,2)+ROW()/1000000)</f>
        <v/>
      </c>
    </row>
    <row r="43">
      <c r="B43" s="9">
        <f>IFERROR(INDEX(CatNome,MATCH(19,CatSaiIdx,0)),"")</f>
        <v/>
      </c>
      <c r="C43" s="61">
        <f>IF($B43="","",SUMIFS(LValor,LCat,$B43,LTipo,"Saída",LData,"&gt;="&amp;C$4,LData,"&lt;"&amp;DATE(YEAR(C$4),MONTH(C$4)+1,1),LConsidera,1))</f>
        <v/>
      </c>
      <c r="D43" s="61">
        <f>IF($B43="","",SUMIFS(LValor,LCat,$B43,LTipo,"Saída",LData,"&gt;="&amp;D$4,LData,"&lt;"&amp;DATE(YEAR(D$4),MONTH(D$4)+1,1),LConsidera,1))</f>
        <v/>
      </c>
      <c r="E43" s="61">
        <f>IF($B43="","",SUMIFS(LValor,LCat,$B43,LTipo,"Saída",LData,"&gt;="&amp;E$4,LData,"&lt;"&amp;DATE(YEAR(E$4),MONTH(E$4)+1,1),LConsidera,1))</f>
        <v/>
      </c>
      <c r="F43" s="61">
        <f>IF($B43="","",SUMIFS(LValor,LCat,$B43,LTipo,"Saída",LData,"&gt;="&amp;F$4,LData,"&lt;"&amp;DATE(YEAR(F$4),MONTH(F$4)+1,1),LConsidera,1))</f>
        <v/>
      </c>
      <c r="G43" s="61">
        <f>IF($B43="","",SUMIFS(LValor,LCat,$B43,LTipo,"Saída",LData,"&gt;="&amp;G$4,LData,"&lt;"&amp;DATE(YEAR(G$4),MONTH(G$4)+1,1),LConsidera,1))</f>
        <v/>
      </c>
      <c r="H43" s="61">
        <f>IF($B43="","",SUMIFS(LValor,LCat,$B43,LTipo,"Saída",LData,"&gt;="&amp;H$4,LData,"&lt;"&amp;DATE(YEAR(H$4),MONTH(H$4)+1,1),LConsidera,1))</f>
        <v/>
      </c>
      <c r="I43" s="61">
        <f>IF($B43="","",SUMIFS(LValor,LCat,$B43,LTipo,"Saída",LData,"&gt;="&amp;I$4,LData,"&lt;"&amp;DATE(YEAR(I$4),MONTH(I$4)+1,1),LConsidera,1))</f>
        <v/>
      </c>
      <c r="J43" s="61">
        <f>IF($B43="","",SUMIFS(LValor,LCat,$B43,LTipo,"Saída",LData,"&gt;="&amp;J$4,LData,"&lt;"&amp;DATE(YEAR(J$4),MONTH(J$4)+1,1),LConsidera,1))</f>
        <v/>
      </c>
      <c r="K43" s="61">
        <f>IF($B43="","",SUMIFS(LValor,LCat,$B43,LTipo,"Saída",LData,"&gt;="&amp;K$4,LData,"&lt;"&amp;DATE(YEAR(K$4),MONTH(K$4)+1,1),LConsidera,1))</f>
        <v/>
      </c>
      <c r="L43" s="61">
        <f>IF($B43="","",SUMIFS(LValor,LCat,$B43,LTipo,"Saída",LData,"&gt;="&amp;L$4,LData,"&lt;"&amp;DATE(YEAR(L$4),MONTH(L$4)+1,1),LConsidera,1))</f>
        <v/>
      </c>
      <c r="M43" s="61">
        <f>IF($B43="","",SUMIFS(LValor,LCat,$B43,LTipo,"Saída",LData,"&gt;="&amp;M$4,LData,"&lt;"&amp;DATE(YEAR(M$4),MONTH(M$4)+1,1),LConsidera,1))</f>
        <v/>
      </c>
      <c r="N43" s="61">
        <f>IF($B43="","",SUMIFS(LValor,LCat,$B43,LTipo,"Saída",LData,"&gt;="&amp;N$4,LData,"&lt;"&amp;DATE(YEAR(N$4),MONTH(N$4)+1,1),LConsidera,1))</f>
        <v/>
      </c>
      <c r="O43" s="61">
        <f>IF($B43="","",SUM(C43:N43))</f>
        <v/>
      </c>
      <c r="P43" s="62">
        <f>IF($B43="","",IFERROR(O43/$O$51,0))</f>
        <v/>
      </c>
      <c r="Q43">
        <f>IF($B43="",-1,ROUND(O43,2)+ROW()/1000000)</f>
        <v/>
      </c>
    </row>
    <row r="44">
      <c r="B44" s="9">
        <f>IFERROR(INDEX(CatNome,MATCH(20,CatSaiIdx,0)),"")</f>
        <v/>
      </c>
      <c r="C44" s="61">
        <f>IF($B44="","",SUMIFS(LValor,LCat,$B44,LTipo,"Saída",LData,"&gt;="&amp;C$4,LData,"&lt;"&amp;DATE(YEAR(C$4),MONTH(C$4)+1,1),LConsidera,1))</f>
        <v/>
      </c>
      <c r="D44" s="61">
        <f>IF($B44="","",SUMIFS(LValor,LCat,$B44,LTipo,"Saída",LData,"&gt;="&amp;D$4,LData,"&lt;"&amp;DATE(YEAR(D$4),MONTH(D$4)+1,1),LConsidera,1))</f>
        <v/>
      </c>
      <c r="E44" s="61">
        <f>IF($B44="","",SUMIFS(LValor,LCat,$B44,LTipo,"Saída",LData,"&gt;="&amp;E$4,LData,"&lt;"&amp;DATE(YEAR(E$4),MONTH(E$4)+1,1),LConsidera,1))</f>
        <v/>
      </c>
      <c r="F44" s="61">
        <f>IF($B44="","",SUMIFS(LValor,LCat,$B44,LTipo,"Saída",LData,"&gt;="&amp;F$4,LData,"&lt;"&amp;DATE(YEAR(F$4),MONTH(F$4)+1,1),LConsidera,1))</f>
        <v/>
      </c>
      <c r="G44" s="61">
        <f>IF($B44="","",SUMIFS(LValor,LCat,$B44,LTipo,"Saída",LData,"&gt;="&amp;G$4,LData,"&lt;"&amp;DATE(YEAR(G$4),MONTH(G$4)+1,1),LConsidera,1))</f>
        <v/>
      </c>
      <c r="H44" s="61">
        <f>IF($B44="","",SUMIFS(LValor,LCat,$B44,LTipo,"Saída",LData,"&gt;="&amp;H$4,LData,"&lt;"&amp;DATE(YEAR(H$4),MONTH(H$4)+1,1),LConsidera,1))</f>
        <v/>
      </c>
      <c r="I44" s="61">
        <f>IF($B44="","",SUMIFS(LValor,LCat,$B44,LTipo,"Saída",LData,"&gt;="&amp;I$4,LData,"&lt;"&amp;DATE(YEAR(I$4),MONTH(I$4)+1,1),LConsidera,1))</f>
        <v/>
      </c>
      <c r="J44" s="61">
        <f>IF($B44="","",SUMIFS(LValor,LCat,$B44,LTipo,"Saída",LData,"&gt;="&amp;J$4,LData,"&lt;"&amp;DATE(YEAR(J$4),MONTH(J$4)+1,1),LConsidera,1))</f>
        <v/>
      </c>
      <c r="K44" s="61">
        <f>IF($B44="","",SUMIFS(LValor,LCat,$B44,LTipo,"Saída",LData,"&gt;="&amp;K$4,LData,"&lt;"&amp;DATE(YEAR(K$4),MONTH(K$4)+1,1),LConsidera,1))</f>
        <v/>
      </c>
      <c r="L44" s="61">
        <f>IF($B44="","",SUMIFS(LValor,LCat,$B44,LTipo,"Saída",LData,"&gt;="&amp;L$4,LData,"&lt;"&amp;DATE(YEAR(L$4),MONTH(L$4)+1,1),LConsidera,1))</f>
        <v/>
      </c>
      <c r="M44" s="61">
        <f>IF($B44="","",SUMIFS(LValor,LCat,$B44,LTipo,"Saída",LData,"&gt;="&amp;M$4,LData,"&lt;"&amp;DATE(YEAR(M$4),MONTH(M$4)+1,1),LConsidera,1))</f>
        <v/>
      </c>
      <c r="N44" s="61">
        <f>IF($B44="","",SUMIFS(LValor,LCat,$B44,LTipo,"Saída",LData,"&gt;="&amp;N$4,LData,"&lt;"&amp;DATE(YEAR(N$4),MONTH(N$4)+1,1),LConsidera,1))</f>
        <v/>
      </c>
      <c r="O44" s="61">
        <f>IF($B44="","",SUM(C44:N44))</f>
        <v/>
      </c>
      <c r="P44" s="62">
        <f>IF($B44="","",IFERROR(O44/$O$51,0))</f>
        <v/>
      </c>
      <c r="Q44">
        <f>IF($B44="",-1,ROUND(O44,2)+ROW()/1000000)</f>
        <v/>
      </c>
    </row>
    <row r="45">
      <c r="B45" s="9">
        <f>IFERROR(INDEX(CatNome,MATCH(21,CatSaiIdx,0)),"")</f>
        <v/>
      </c>
      <c r="C45" s="61">
        <f>IF($B45="","",SUMIFS(LValor,LCat,$B45,LTipo,"Saída",LData,"&gt;="&amp;C$4,LData,"&lt;"&amp;DATE(YEAR(C$4),MONTH(C$4)+1,1),LConsidera,1))</f>
        <v/>
      </c>
      <c r="D45" s="61">
        <f>IF($B45="","",SUMIFS(LValor,LCat,$B45,LTipo,"Saída",LData,"&gt;="&amp;D$4,LData,"&lt;"&amp;DATE(YEAR(D$4),MONTH(D$4)+1,1),LConsidera,1))</f>
        <v/>
      </c>
      <c r="E45" s="61">
        <f>IF($B45="","",SUMIFS(LValor,LCat,$B45,LTipo,"Saída",LData,"&gt;="&amp;E$4,LData,"&lt;"&amp;DATE(YEAR(E$4),MONTH(E$4)+1,1),LConsidera,1))</f>
        <v/>
      </c>
      <c r="F45" s="61">
        <f>IF($B45="","",SUMIFS(LValor,LCat,$B45,LTipo,"Saída",LData,"&gt;="&amp;F$4,LData,"&lt;"&amp;DATE(YEAR(F$4),MONTH(F$4)+1,1),LConsidera,1))</f>
        <v/>
      </c>
      <c r="G45" s="61">
        <f>IF($B45="","",SUMIFS(LValor,LCat,$B45,LTipo,"Saída",LData,"&gt;="&amp;G$4,LData,"&lt;"&amp;DATE(YEAR(G$4),MONTH(G$4)+1,1),LConsidera,1))</f>
        <v/>
      </c>
      <c r="H45" s="61">
        <f>IF($B45="","",SUMIFS(LValor,LCat,$B45,LTipo,"Saída",LData,"&gt;="&amp;H$4,LData,"&lt;"&amp;DATE(YEAR(H$4),MONTH(H$4)+1,1),LConsidera,1))</f>
        <v/>
      </c>
      <c r="I45" s="61">
        <f>IF($B45="","",SUMIFS(LValor,LCat,$B45,LTipo,"Saída",LData,"&gt;="&amp;I$4,LData,"&lt;"&amp;DATE(YEAR(I$4),MONTH(I$4)+1,1),LConsidera,1))</f>
        <v/>
      </c>
      <c r="J45" s="61">
        <f>IF($B45="","",SUMIFS(LValor,LCat,$B45,LTipo,"Saída",LData,"&gt;="&amp;J$4,LData,"&lt;"&amp;DATE(YEAR(J$4),MONTH(J$4)+1,1),LConsidera,1))</f>
        <v/>
      </c>
      <c r="K45" s="61">
        <f>IF($B45="","",SUMIFS(LValor,LCat,$B45,LTipo,"Saída",LData,"&gt;="&amp;K$4,LData,"&lt;"&amp;DATE(YEAR(K$4),MONTH(K$4)+1,1),LConsidera,1))</f>
        <v/>
      </c>
      <c r="L45" s="61">
        <f>IF($B45="","",SUMIFS(LValor,LCat,$B45,LTipo,"Saída",LData,"&gt;="&amp;L$4,LData,"&lt;"&amp;DATE(YEAR(L$4),MONTH(L$4)+1,1),LConsidera,1))</f>
        <v/>
      </c>
      <c r="M45" s="61">
        <f>IF($B45="","",SUMIFS(LValor,LCat,$B45,LTipo,"Saída",LData,"&gt;="&amp;M$4,LData,"&lt;"&amp;DATE(YEAR(M$4),MONTH(M$4)+1,1),LConsidera,1))</f>
        <v/>
      </c>
      <c r="N45" s="61">
        <f>IF($B45="","",SUMIFS(LValor,LCat,$B45,LTipo,"Saída",LData,"&gt;="&amp;N$4,LData,"&lt;"&amp;DATE(YEAR(N$4),MONTH(N$4)+1,1),LConsidera,1))</f>
        <v/>
      </c>
      <c r="O45" s="61">
        <f>IF($B45="","",SUM(C45:N45))</f>
        <v/>
      </c>
      <c r="P45" s="62">
        <f>IF($B45="","",IFERROR(O45/$O$51,0))</f>
        <v/>
      </c>
      <c r="Q45">
        <f>IF($B45="",-1,ROUND(O45,2)+ROW()/1000000)</f>
        <v/>
      </c>
    </row>
    <row r="46">
      <c r="B46" s="9">
        <f>IFERROR(INDEX(CatNome,MATCH(22,CatSaiIdx,0)),"")</f>
        <v/>
      </c>
      <c r="C46" s="61">
        <f>IF($B46="","",SUMIFS(LValor,LCat,$B46,LTipo,"Saída",LData,"&gt;="&amp;C$4,LData,"&lt;"&amp;DATE(YEAR(C$4),MONTH(C$4)+1,1),LConsidera,1))</f>
        <v/>
      </c>
      <c r="D46" s="61">
        <f>IF($B46="","",SUMIFS(LValor,LCat,$B46,LTipo,"Saída",LData,"&gt;="&amp;D$4,LData,"&lt;"&amp;DATE(YEAR(D$4),MONTH(D$4)+1,1),LConsidera,1))</f>
        <v/>
      </c>
      <c r="E46" s="61">
        <f>IF($B46="","",SUMIFS(LValor,LCat,$B46,LTipo,"Saída",LData,"&gt;="&amp;E$4,LData,"&lt;"&amp;DATE(YEAR(E$4),MONTH(E$4)+1,1),LConsidera,1))</f>
        <v/>
      </c>
      <c r="F46" s="61">
        <f>IF($B46="","",SUMIFS(LValor,LCat,$B46,LTipo,"Saída",LData,"&gt;="&amp;F$4,LData,"&lt;"&amp;DATE(YEAR(F$4),MONTH(F$4)+1,1),LConsidera,1))</f>
        <v/>
      </c>
      <c r="G46" s="61">
        <f>IF($B46="","",SUMIFS(LValor,LCat,$B46,LTipo,"Saída",LData,"&gt;="&amp;G$4,LData,"&lt;"&amp;DATE(YEAR(G$4),MONTH(G$4)+1,1),LConsidera,1))</f>
        <v/>
      </c>
      <c r="H46" s="61">
        <f>IF($B46="","",SUMIFS(LValor,LCat,$B46,LTipo,"Saída",LData,"&gt;="&amp;H$4,LData,"&lt;"&amp;DATE(YEAR(H$4),MONTH(H$4)+1,1),LConsidera,1))</f>
        <v/>
      </c>
      <c r="I46" s="61">
        <f>IF($B46="","",SUMIFS(LValor,LCat,$B46,LTipo,"Saída",LData,"&gt;="&amp;I$4,LData,"&lt;"&amp;DATE(YEAR(I$4),MONTH(I$4)+1,1),LConsidera,1))</f>
        <v/>
      </c>
      <c r="J46" s="61">
        <f>IF($B46="","",SUMIFS(LValor,LCat,$B46,LTipo,"Saída",LData,"&gt;="&amp;J$4,LData,"&lt;"&amp;DATE(YEAR(J$4),MONTH(J$4)+1,1),LConsidera,1))</f>
        <v/>
      </c>
      <c r="K46" s="61">
        <f>IF($B46="","",SUMIFS(LValor,LCat,$B46,LTipo,"Saída",LData,"&gt;="&amp;K$4,LData,"&lt;"&amp;DATE(YEAR(K$4),MONTH(K$4)+1,1),LConsidera,1))</f>
        <v/>
      </c>
      <c r="L46" s="61">
        <f>IF($B46="","",SUMIFS(LValor,LCat,$B46,LTipo,"Saída",LData,"&gt;="&amp;L$4,LData,"&lt;"&amp;DATE(YEAR(L$4),MONTH(L$4)+1,1),LConsidera,1))</f>
        <v/>
      </c>
      <c r="M46" s="61">
        <f>IF($B46="","",SUMIFS(LValor,LCat,$B46,LTipo,"Saída",LData,"&gt;="&amp;M$4,LData,"&lt;"&amp;DATE(YEAR(M$4),MONTH(M$4)+1,1),LConsidera,1))</f>
        <v/>
      </c>
      <c r="N46" s="61">
        <f>IF($B46="","",SUMIFS(LValor,LCat,$B46,LTipo,"Saída",LData,"&gt;="&amp;N$4,LData,"&lt;"&amp;DATE(YEAR(N$4),MONTH(N$4)+1,1),LConsidera,1))</f>
        <v/>
      </c>
      <c r="O46" s="61">
        <f>IF($B46="","",SUM(C46:N46))</f>
        <v/>
      </c>
      <c r="P46" s="62">
        <f>IF($B46="","",IFERROR(O46/$O$51,0))</f>
        <v/>
      </c>
      <c r="Q46">
        <f>IF($B46="",-1,ROUND(O46,2)+ROW()/1000000)</f>
        <v/>
      </c>
    </row>
    <row r="47">
      <c r="B47" s="9">
        <f>IFERROR(INDEX(CatNome,MATCH(23,CatSaiIdx,0)),"")</f>
        <v/>
      </c>
      <c r="C47" s="61">
        <f>IF($B47="","",SUMIFS(LValor,LCat,$B47,LTipo,"Saída",LData,"&gt;="&amp;C$4,LData,"&lt;"&amp;DATE(YEAR(C$4),MONTH(C$4)+1,1),LConsidera,1))</f>
        <v/>
      </c>
      <c r="D47" s="61">
        <f>IF($B47="","",SUMIFS(LValor,LCat,$B47,LTipo,"Saída",LData,"&gt;="&amp;D$4,LData,"&lt;"&amp;DATE(YEAR(D$4),MONTH(D$4)+1,1),LConsidera,1))</f>
        <v/>
      </c>
      <c r="E47" s="61">
        <f>IF($B47="","",SUMIFS(LValor,LCat,$B47,LTipo,"Saída",LData,"&gt;="&amp;E$4,LData,"&lt;"&amp;DATE(YEAR(E$4),MONTH(E$4)+1,1),LConsidera,1))</f>
        <v/>
      </c>
      <c r="F47" s="61">
        <f>IF($B47="","",SUMIFS(LValor,LCat,$B47,LTipo,"Saída",LData,"&gt;="&amp;F$4,LData,"&lt;"&amp;DATE(YEAR(F$4),MONTH(F$4)+1,1),LConsidera,1))</f>
        <v/>
      </c>
      <c r="G47" s="61">
        <f>IF($B47="","",SUMIFS(LValor,LCat,$B47,LTipo,"Saída",LData,"&gt;="&amp;G$4,LData,"&lt;"&amp;DATE(YEAR(G$4),MONTH(G$4)+1,1),LConsidera,1))</f>
        <v/>
      </c>
      <c r="H47" s="61">
        <f>IF($B47="","",SUMIFS(LValor,LCat,$B47,LTipo,"Saída",LData,"&gt;="&amp;H$4,LData,"&lt;"&amp;DATE(YEAR(H$4),MONTH(H$4)+1,1),LConsidera,1))</f>
        <v/>
      </c>
      <c r="I47" s="61">
        <f>IF($B47="","",SUMIFS(LValor,LCat,$B47,LTipo,"Saída",LData,"&gt;="&amp;I$4,LData,"&lt;"&amp;DATE(YEAR(I$4),MONTH(I$4)+1,1),LConsidera,1))</f>
        <v/>
      </c>
      <c r="J47" s="61">
        <f>IF($B47="","",SUMIFS(LValor,LCat,$B47,LTipo,"Saída",LData,"&gt;="&amp;J$4,LData,"&lt;"&amp;DATE(YEAR(J$4),MONTH(J$4)+1,1),LConsidera,1))</f>
        <v/>
      </c>
      <c r="K47" s="61">
        <f>IF($B47="","",SUMIFS(LValor,LCat,$B47,LTipo,"Saída",LData,"&gt;="&amp;K$4,LData,"&lt;"&amp;DATE(YEAR(K$4),MONTH(K$4)+1,1),LConsidera,1))</f>
        <v/>
      </c>
      <c r="L47" s="61">
        <f>IF($B47="","",SUMIFS(LValor,LCat,$B47,LTipo,"Saída",LData,"&gt;="&amp;L$4,LData,"&lt;"&amp;DATE(YEAR(L$4),MONTH(L$4)+1,1),LConsidera,1))</f>
        <v/>
      </c>
      <c r="M47" s="61">
        <f>IF($B47="","",SUMIFS(LValor,LCat,$B47,LTipo,"Saída",LData,"&gt;="&amp;M$4,LData,"&lt;"&amp;DATE(YEAR(M$4),MONTH(M$4)+1,1),LConsidera,1))</f>
        <v/>
      </c>
      <c r="N47" s="61">
        <f>IF($B47="","",SUMIFS(LValor,LCat,$B47,LTipo,"Saída",LData,"&gt;="&amp;N$4,LData,"&lt;"&amp;DATE(YEAR(N$4),MONTH(N$4)+1,1),LConsidera,1))</f>
        <v/>
      </c>
      <c r="O47" s="61">
        <f>IF($B47="","",SUM(C47:N47))</f>
        <v/>
      </c>
      <c r="P47" s="62">
        <f>IF($B47="","",IFERROR(O47/$O$51,0))</f>
        <v/>
      </c>
      <c r="Q47">
        <f>IF($B47="",-1,ROUND(O47,2)+ROW()/1000000)</f>
        <v/>
      </c>
    </row>
    <row r="48">
      <c r="B48" s="9">
        <f>IFERROR(INDEX(CatNome,MATCH(24,CatSaiIdx,0)),"")</f>
        <v/>
      </c>
      <c r="C48" s="61">
        <f>IF($B48="","",SUMIFS(LValor,LCat,$B48,LTipo,"Saída",LData,"&gt;="&amp;C$4,LData,"&lt;"&amp;DATE(YEAR(C$4),MONTH(C$4)+1,1),LConsidera,1))</f>
        <v/>
      </c>
      <c r="D48" s="61">
        <f>IF($B48="","",SUMIFS(LValor,LCat,$B48,LTipo,"Saída",LData,"&gt;="&amp;D$4,LData,"&lt;"&amp;DATE(YEAR(D$4),MONTH(D$4)+1,1),LConsidera,1))</f>
        <v/>
      </c>
      <c r="E48" s="61">
        <f>IF($B48="","",SUMIFS(LValor,LCat,$B48,LTipo,"Saída",LData,"&gt;="&amp;E$4,LData,"&lt;"&amp;DATE(YEAR(E$4),MONTH(E$4)+1,1),LConsidera,1))</f>
        <v/>
      </c>
      <c r="F48" s="61">
        <f>IF($B48="","",SUMIFS(LValor,LCat,$B48,LTipo,"Saída",LData,"&gt;="&amp;F$4,LData,"&lt;"&amp;DATE(YEAR(F$4),MONTH(F$4)+1,1),LConsidera,1))</f>
        <v/>
      </c>
      <c r="G48" s="61">
        <f>IF($B48="","",SUMIFS(LValor,LCat,$B48,LTipo,"Saída",LData,"&gt;="&amp;G$4,LData,"&lt;"&amp;DATE(YEAR(G$4),MONTH(G$4)+1,1),LConsidera,1))</f>
        <v/>
      </c>
      <c r="H48" s="61">
        <f>IF($B48="","",SUMIFS(LValor,LCat,$B48,LTipo,"Saída",LData,"&gt;="&amp;H$4,LData,"&lt;"&amp;DATE(YEAR(H$4),MONTH(H$4)+1,1),LConsidera,1))</f>
        <v/>
      </c>
      <c r="I48" s="61">
        <f>IF($B48="","",SUMIFS(LValor,LCat,$B48,LTipo,"Saída",LData,"&gt;="&amp;I$4,LData,"&lt;"&amp;DATE(YEAR(I$4),MONTH(I$4)+1,1),LConsidera,1))</f>
        <v/>
      </c>
      <c r="J48" s="61">
        <f>IF($B48="","",SUMIFS(LValor,LCat,$B48,LTipo,"Saída",LData,"&gt;="&amp;J$4,LData,"&lt;"&amp;DATE(YEAR(J$4),MONTH(J$4)+1,1),LConsidera,1))</f>
        <v/>
      </c>
      <c r="K48" s="61">
        <f>IF($B48="","",SUMIFS(LValor,LCat,$B48,LTipo,"Saída",LData,"&gt;="&amp;K$4,LData,"&lt;"&amp;DATE(YEAR(K$4),MONTH(K$4)+1,1),LConsidera,1))</f>
        <v/>
      </c>
      <c r="L48" s="61">
        <f>IF($B48="","",SUMIFS(LValor,LCat,$B48,LTipo,"Saída",LData,"&gt;="&amp;L$4,LData,"&lt;"&amp;DATE(YEAR(L$4),MONTH(L$4)+1,1),LConsidera,1))</f>
        <v/>
      </c>
      <c r="M48" s="61">
        <f>IF($B48="","",SUMIFS(LValor,LCat,$B48,LTipo,"Saída",LData,"&gt;="&amp;M$4,LData,"&lt;"&amp;DATE(YEAR(M$4),MONTH(M$4)+1,1),LConsidera,1))</f>
        <v/>
      </c>
      <c r="N48" s="61">
        <f>IF($B48="","",SUMIFS(LValor,LCat,$B48,LTipo,"Saída",LData,"&gt;="&amp;N$4,LData,"&lt;"&amp;DATE(YEAR(N$4),MONTH(N$4)+1,1),LConsidera,1))</f>
        <v/>
      </c>
      <c r="O48" s="61">
        <f>IF($B48="","",SUM(C48:N48))</f>
        <v/>
      </c>
      <c r="P48" s="62">
        <f>IF($B48="","",IFERROR(O48/$O$51,0))</f>
        <v/>
      </c>
      <c r="Q48">
        <f>IF($B48="",-1,ROUND(O48,2)+ROW()/1000000)</f>
        <v/>
      </c>
    </row>
    <row r="49">
      <c r="B49" s="9">
        <f>IFERROR(INDEX(CatNome,MATCH(25,CatSaiIdx,0)),"")</f>
        <v/>
      </c>
      <c r="C49" s="61">
        <f>IF($B49="","",SUMIFS(LValor,LCat,$B49,LTipo,"Saída",LData,"&gt;="&amp;C$4,LData,"&lt;"&amp;DATE(YEAR(C$4),MONTH(C$4)+1,1),LConsidera,1))</f>
        <v/>
      </c>
      <c r="D49" s="61">
        <f>IF($B49="","",SUMIFS(LValor,LCat,$B49,LTipo,"Saída",LData,"&gt;="&amp;D$4,LData,"&lt;"&amp;DATE(YEAR(D$4),MONTH(D$4)+1,1),LConsidera,1))</f>
        <v/>
      </c>
      <c r="E49" s="61">
        <f>IF($B49="","",SUMIFS(LValor,LCat,$B49,LTipo,"Saída",LData,"&gt;="&amp;E$4,LData,"&lt;"&amp;DATE(YEAR(E$4),MONTH(E$4)+1,1),LConsidera,1))</f>
        <v/>
      </c>
      <c r="F49" s="61">
        <f>IF($B49="","",SUMIFS(LValor,LCat,$B49,LTipo,"Saída",LData,"&gt;="&amp;F$4,LData,"&lt;"&amp;DATE(YEAR(F$4),MONTH(F$4)+1,1),LConsidera,1))</f>
        <v/>
      </c>
      <c r="G49" s="61">
        <f>IF($B49="","",SUMIFS(LValor,LCat,$B49,LTipo,"Saída",LData,"&gt;="&amp;G$4,LData,"&lt;"&amp;DATE(YEAR(G$4),MONTH(G$4)+1,1),LConsidera,1))</f>
        <v/>
      </c>
      <c r="H49" s="61">
        <f>IF($B49="","",SUMIFS(LValor,LCat,$B49,LTipo,"Saída",LData,"&gt;="&amp;H$4,LData,"&lt;"&amp;DATE(YEAR(H$4),MONTH(H$4)+1,1),LConsidera,1))</f>
        <v/>
      </c>
      <c r="I49" s="61">
        <f>IF($B49="","",SUMIFS(LValor,LCat,$B49,LTipo,"Saída",LData,"&gt;="&amp;I$4,LData,"&lt;"&amp;DATE(YEAR(I$4),MONTH(I$4)+1,1),LConsidera,1))</f>
        <v/>
      </c>
      <c r="J49" s="61">
        <f>IF($B49="","",SUMIFS(LValor,LCat,$B49,LTipo,"Saída",LData,"&gt;="&amp;J$4,LData,"&lt;"&amp;DATE(YEAR(J$4),MONTH(J$4)+1,1),LConsidera,1))</f>
        <v/>
      </c>
      <c r="K49" s="61">
        <f>IF($B49="","",SUMIFS(LValor,LCat,$B49,LTipo,"Saída",LData,"&gt;="&amp;K$4,LData,"&lt;"&amp;DATE(YEAR(K$4),MONTH(K$4)+1,1),LConsidera,1))</f>
        <v/>
      </c>
      <c r="L49" s="61">
        <f>IF($B49="","",SUMIFS(LValor,LCat,$B49,LTipo,"Saída",LData,"&gt;="&amp;L$4,LData,"&lt;"&amp;DATE(YEAR(L$4),MONTH(L$4)+1,1),LConsidera,1))</f>
        <v/>
      </c>
      <c r="M49" s="61">
        <f>IF($B49="","",SUMIFS(LValor,LCat,$B49,LTipo,"Saída",LData,"&gt;="&amp;M$4,LData,"&lt;"&amp;DATE(YEAR(M$4),MONTH(M$4)+1,1),LConsidera,1))</f>
        <v/>
      </c>
      <c r="N49" s="61">
        <f>IF($B49="","",SUMIFS(LValor,LCat,$B49,LTipo,"Saída",LData,"&gt;="&amp;N$4,LData,"&lt;"&amp;DATE(YEAR(N$4),MONTH(N$4)+1,1),LConsidera,1))</f>
        <v/>
      </c>
      <c r="O49" s="61">
        <f>IF($B49="","",SUM(C49:N49))</f>
        <v/>
      </c>
      <c r="P49" s="62">
        <f>IF($B49="","",IFERROR(O49/$O$51,0))</f>
        <v/>
      </c>
      <c r="Q49">
        <f>IF($B49="",-1,ROUND(O49,2)+ROW()/1000000)</f>
        <v/>
      </c>
    </row>
    <row r="50">
      <c r="B50" s="66" t="inlineStr">
        <is>
          <t>Outras categorias de saída</t>
        </is>
      </c>
      <c r="C50" s="67">
        <f>ROUND(C51-SUM(C25:C49),2)</f>
        <v/>
      </c>
      <c r="D50" s="67">
        <f>ROUND(D51-SUM(D25:D49),2)</f>
        <v/>
      </c>
      <c r="E50" s="67">
        <f>ROUND(E51-SUM(E25:E49),2)</f>
        <v/>
      </c>
      <c r="F50" s="67">
        <f>ROUND(F51-SUM(F25:F49),2)</f>
        <v/>
      </c>
      <c r="G50" s="67">
        <f>ROUND(G51-SUM(G25:G49),2)</f>
        <v/>
      </c>
      <c r="H50" s="67">
        <f>ROUND(H51-SUM(H25:H49),2)</f>
        <v/>
      </c>
      <c r="I50" s="67">
        <f>ROUND(I51-SUM(I25:I49),2)</f>
        <v/>
      </c>
      <c r="J50" s="67">
        <f>ROUND(J51-SUM(J25:J49),2)</f>
        <v/>
      </c>
      <c r="K50" s="67">
        <f>ROUND(K51-SUM(K25:K49),2)</f>
        <v/>
      </c>
      <c r="L50" s="67">
        <f>ROUND(L51-SUM(L25:L49),2)</f>
        <v/>
      </c>
      <c r="M50" s="67">
        <f>ROUND(M51-SUM(M25:M49),2)</f>
        <v/>
      </c>
      <c r="N50" s="67">
        <f>ROUND(N51-SUM(N25:N49),2)</f>
        <v/>
      </c>
      <c r="O50" s="67">
        <f>SUM(C50:N50)</f>
        <v/>
      </c>
      <c r="P50" s="68">
        <f>IFERROR(O50/O51,0)</f>
        <v/>
      </c>
    </row>
    <row r="51">
      <c r="B51" s="75" t="inlineStr">
        <is>
          <t>TOTAL DE SAÍDAS</t>
        </is>
      </c>
      <c r="C51" s="76">
        <f>SUMIFS(LValor,LTipo,"Saída",LData,"&gt;="&amp;C$4,LData,"&lt;"&amp;DATE(YEAR(C$4),MONTH(C$4)+1,1),LConsidera,1)</f>
        <v/>
      </c>
      <c r="D51" s="76">
        <f>SUMIFS(LValor,LTipo,"Saída",LData,"&gt;="&amp;D$4,LData,"&lt;"&amp;DATE(YEAR(D$4),MONTH(D$4)+1,1),LConsidera,1)</f>
        <v/>
      </c>
      <c r="E51" s="76">
        <f>SUMIFS(LValor,LTipo,"Saída",LData,"&gt;="&amp;E$4,LData,"&lt;"&amp;DATE(YEAR(E$4),MONTH(E$4)+1,1),LConsidera,1)</f>
        <v/>
      </c>
      <c r="F51" s="76">
        <f>SUMIFS(LValor,LTipo,"Saída",LData,"&gt;="&amp;F$4,LData,"&lt;"&amp;DATE(YEAR(F$4),MONTH(F$4)+1,1),LConsidera,1)</f>
        <v/>
      </c>
      <c r="G51" s="76">
        <f>SUMIFS(LValor,LTipo,"Saída",LData,"&gt;="&amp;G$4,LData,"&lt;"&amp;DATE(YEAR(G$4),MONTH(G$4)+1,1),LConsidera,1)</f>
        <v/>
      </c>
      <c r="H51" s="76">
        <f>SUMIFS(LValor,LTipo,"Saída",LData,"&gt;="&amp;H$4,LData,"&lt;"&amp;DATE(YEAR(H$4),MONTH(H$4)+1,1),LConsidera,1)</f>
        <v/>
      </c>
      <c r="I51" s="76">
        <f>SUMIFS(LValor,LTipo,"Saída",LData,"&gt;="&amp;I$4,LData,"&lt;"&amp;DATE(YEAR(I$4),MONTH(I$4)+1,1),LConsidera,1)</f>
        <v/>
      </c>
      <c r="J51" s="76">
        <f>SUMIFS(LValor,LTipo,"Saída",LData,"&gt;="&amp;J$4,LData,"&lt;"&amp;DATE(YEAR(J$4),MONTH(J$4)+1,1),LConsidera,1)</f>
        <v/>
      </c>
      <c r="K51" s="76">
        <f>SUMIFS(LValor,LTipo,"Saída",LData,"&gt;="&amp;K$4,LData,"&lt;"&amp;DATE(YEAR(K$4),MONTH(K$4)+1,1),LConsidera,1)</f>
        <v/>
      </c>
      <c r="L51" s="76">
        <f>SUMIFS(LValor,LTipo,"Saída",LData,"&gt;="&amp;L$4,LData,"&lt;"&amp;DATE(YEAR(L$4),MONTH(L$4)+1,1),LConsidera,1)</f>
        <v/>
      </c>
      <c r="M51" s="76">
        <f>SUMIFS(LValor,LTipo,"Saída",LData,"&gt;="&amp;M$4,LData,"&lt;"&amp;DATE(YEAR(M$4),MONTH(M$4)+1,1),LConsidera,1)</f>
        <v/>
      </c>
      <c r="N51" s="76">
        <f>SUMIFS(LValor,LTipo,"Saída",LData,"&gt;="&amp;N$4,LData,"&lt;"&amp;DATE(YEAR(N$4),MONTH(N$4)+1,1),LConsidera,1)</f>
        <v/>
      </c>
      <c r="O51" s="76">
        <f>SUM(C51:N51)</f>
        <v/>
      </c>
      <c r="P51" s="77" t="n"/>
    </row>
    <row r="52">
      <c r="B52" s="9" t="n"/>
      <c r="C52" s="61" t="n"/>
      <c r="D52" s="61" t="n"/>
      <c r="E52" s="61" t="n"/>
      <c r="F52" s="61" t="n"/>
      <c r="G52" s="61" t="n"/>
      <c r="H52" s="61" t="n"/>
      <c r="I52" s="61" t="n"/>
      <c r="J52" s="61" t="n"/>
      <c r="K52" s="61" t="n"/>
      <c r="L52" s="61" t="n"/>
      <c r="M52" s="61" t="n"/>
      <c r="N52" s="61" t="n"/>
      <c r="O52" s="61" t="n"/>
      <c r="P52" s="62" t="n"/>
    </row>
    <row r="53">
      <c r="B53" s="43" t="inlineStr">
        <is>
          <t>RESULTADO DO MÊS (entradas − saídas)</t>
        </is>
      </c>
      <c r="C53" s="78">
        <f>C22-C51</f>
        <v/>
      </c>
      <c r="D53" s="78">
        <f>D22-D51</f>
        <v/>
      </c>
      <c r="E53" s="78">
        <f>E22-E51</f>
        <v/>
      </c>
      <c r="F53" s="78">
        <f>F22-F51</f>
        <v/>
      </c>
      <c r="G53" s="78">
        <f>G22-G51</f>
        <v/>
      </c>
      <c r="H53" s="78">
        <f>H22-H51</f>
        <v/>
      </c>
      <c r="I53" s="78">
        <f>I22-I51</f>
        <v/>
      </c>
      <c r="J53" s="78">
        <f>J22-J51</f>
        <v/>
      </c>
      <c r="K53" s="78">
        <f>K22-K51</f>
        <v/>
      </c>
      <c r="L53" s="78">
        <f>L22-L51</f>
        <v/>
      </c>
      <c r="M53" s="78">
        <f>M22-M51</f>
        <v/>
      </c>
      <c r="N53" s="78">
        <f>N22-N51</f>
        <v/>
      </c>
      <c r="O53" s="78">
        <f>SUM(C53:N53)</f>
        <v/>
      </c>
      <c r="P53" s="79" t="n"/>
    </row>
    <row r="54">
      <c r="B54" s="80" t="inlineStr">
        <is>
          <t>SALDO FINAL DO MÊS</t>
        </is>
      </c>
      <c r="C54" s="81">
        <f>C6+C53</f>
        <v/>
      </c>
      <c r="D54" s="81">
        <f>D6+D53</f>
        <v/>
      </c>
      <c r="E54" s="81">
        <f>E6+E53</f>
        <v/>
      </c>
      <c r="F54" s="81">
        <f>F6+F53</f>
        <v/>
      </c>
      <c r="G54" s="81">
        <f>G6+G53</f>
        <v/>
      </c>
      <c r="H54" s="81">
        <f>H6+H53</f>
        <v/>
      </c>
      <c r="I54" s="81">
        <f>I6+I53</f>
        <v/>
      </c>
      <c r="J54" s="81">
        <f>J6+J53</f>
        <v/>
      </c>
      <c r="K54" s="81">
        <f>K6+K53</f>
        <v/>
      </c>
      <c r="L54" s="81">
        <f>L6+L53</f>
        <v/>
      </c>
      <c r="M54" s="81">
        <f>M6+M53</f>
        <v/>
      </c>
      <c r="N54" s="81">
        <f>N6+N53</f>
        <v/>
      </c>
      <c r="O54" s="81">
        <f>N54</f>
        <v/>
      </c>
      <c r="P54" s="82" t="n"/>
    </row>
    <row r="55">
      <c r="B55" s="9" t="inlineStr">
        <is>
          <t>Margem de caixa (resultado ÷ entradas)</t>
        </is>
      </c>
      <c r="C55" s="83">
        <f>IFERROR(C53/C22,0)</f>
        <v/>
      </c>
      <c r="D55" s="83">
        <f>IFERROR(D53/D22,0)</f>
        <v/>
      </c>
      <c r="E55" s="83">
        <f>IFERROR(E53/E22,0)</f>
        <v/>
      </c>
      <c r="F55" s="83">
        <f>IFERROR(F53/F22,0)</f>
        <v/>
      </c>
      <c r="G55" s="83">
        <f>IFERROR(G53/G22,0)</f>
        <v/>
      </c>
      <c r="H55" s="83">
        <f>IFERROR(H53/H22,0)</f>
        <v/>
      </c>
      <c r="I55" s="83">
        <f>IFERROR(I53/I22,0)</f>
        <v/>
      </c>
      <c r="J55" s="83">
        <f>IFERROR(J53/J22,0)</f>
        <v/>
      </c>
      <c r="K55" s="83">
        <f>IFERROR(K53/K22,0)</f>
        <v/>
      </c>
      <c r="L55" s="83">
        <f>IFERROR(L53/L22,0)</f>
        <v/>
      </c>
      <c r="M55" s="83">
        <f>IFERROR(M53/M22,0)</f>
        <v/>
      </c>
      <c r="N55" s="83">
        <f>IFERROR(N53/N22,0)</f>
        <v/>
      </c>
      <c r="O55" s="83">
        <f>IFERROR(O53/O22,0)</f>
        <v/>
      </c>
      <c r="P55" s="62" t="n"/>
    </row>
    <row r="56">
      <c r="B56" s="9" t="n"/>
      <c r="C56" s="61" t="n"/>
      <c r="D56" s="61" t="n"/>
      <c r="E56" s="61" t="n"/>
      <c r="F56" s="61" t="n"/>
      <c r="G56" s="61" t="n"/>
      <c r="H56" s="61" t="n"/>
      <c r="I56" s="61" t="n"/>
      <c r="J56" s="61" t="n"/>
      <c r="K56" s="61" t="n"/>
      <c r="L56" s="61" t="n"/>
      <c r="M56" s="61" t="n"/>
      <c r="N56" s="61" t="n"/>
      <c r="O56" s="61" t="n"/>
      <c r="P56" s="62" t="n"/>
    </row>
    <row r="57">
      <c r="B57" s="84" t="inlineStr">
        <is>
          <t>RESULTADO POR GRUPO (entradas − saídas de cada grupo)</t>
        </is>
      </c>
      <c r="C57" s="85" t="n"/>
      <c r="D57" s="85" t="n"/>
      <c r="E57" s="85" t="n"/>
      <c r="F57" s="85" t="n"/>
      <c r="G57" s="85" t="n"/>
      <c r="H57" s="85" t="n"/>
      <c r="I57" s="85" t="n"/>
      <c r="J57" s="85" t="n"/>
      <c r="K57" s="85" t="n"/>
      <c r="L57" s="85" t="n"/>
      <c r="M57" s="85" t="n"/>
      <c r="N57" s="85" t="n"/>
      <c r="O57" s="85" t="n"/>
      <c r="P57" s="86" t="n"/>
    </row>
    <row r="58">
      <c r="B58" s="9" t="inlineStr">
        <is>
          <t>Operação</t>
        </is>
      </c>
      <c r="C58" s="61">
        <f>SUMIFS(LSinal,LGrupo,$B58,LData,"&gt;="&amp;C$4,LData,"&lt;"&amp;DATE(YEAR(C$4),MONTH(C$4)+1,1),LConsidera,1)</f>
        <v/>
      </c>
      <c r="D58" s="61">
        <f>SUMIFS(LSinal,LGrupo,$B58,LData,"&gt;="&amp;D$4,LData,"&lt;"&amp;DATE(YEAR(D$4),MONTH(D$4)+1,1),LConsidera,1)</f>
        <v/>
      </c>
      <c r="E58" s="61">
        <f>SUMIFS(LSinal,LGrupo,$B58,LData,"&gt;="&amp;E$4,LData,"&lt;"&amp;DATE(YEAR(E$4),MONTH(E$4)+1,1),LConsidera,1)</f>
        <v/>
      </c>
      <c r="F58" s="61">
        <f>SUMIFS(LSinal,LGrupo,$B58,LData,"&gt;="&amp;F$4,LData,"&lt;"&amp;DATE(YEAR(F$4),MONTH(F$4)+1,1),LConsidera,1)</f>
        <v/>
      </c>
      <c r="G58" s="61">
        <f>SUMIFS(LSinal,LGrupo,$B58,LData,"&gt;="&amp;G$4,LData,"&lt;"&amp;DATE(YEAR(G$4),MONTH(G$4)+1,1),LConsidera,1)</f>
        <v/>
      </c>
      <c r="H58" s="61">
        <f>SUMIFS(LSinal,LGrupo,$B58,LData,"&gt;="&amp;H$4,LData,"&lt;"&amp;DATE(YEAR(H$4),MONTH(H$4)+1,1),LConsidera,1)</f>
        <v/>
      </c>
      <c r="I58" s="61">
        <f>SUMIFS(LSinal,LGrupo,$B58,LData,"&gt;="&amp;I$4,LData,"&lt;"&amp;DATE(YEAR(I$4),MONTH(I$4)+1,1),LConsidera,1)</f>
        <v/>
      </c>
      <c r="J58" s="61">
        <f>SUMIFS(LSinal,LGrupo,$B58,LData,"&gt;="&amp;J$4,LData,"&lt;"&amp;DATE(YEAR(J$4),MONTH(J$4)+1,1),LConsidera,1)</f>
        <v/>
      </c>
      <c r="K58" s="61">
        <f>SUMIFS(LSinal,LGrupo,$B58,LData,"&gt;="&amp;K$4,LData,"&lt;"&amp;DATE(YEAR(K$4),MONTH(K$4)+1,1),LConsidera,1)</f>
        <v/>
      </c>
      <c r="L58" s="61">
        <f>SUMIFS(LSinal,LGrupo,$B58,LData,"&gt;="&amp;L$4,LData,"&lt;"&amp;DATE(YEAR(L$4),MONTH(L$4)+1,1),LConsidera,1)</f>
        <v/>
      </c>
      <c r="M58" s="61">
        <f>SUMIFS(LSinal,LGrupo,$B58,LData,"&gt;="&amp;M$4,LData,"&lt;"&amp;DATE(YEAR(M$4),MONTH(M$4)+1,1),LConsidera,1)</f>
        <v/>
      </c>
      <c r="N58" s="61">
        <f>SUMIFS(LSinal,LGrupo,$B58,LData,"&gt;="&amp;N$4,LData,"&lt;"&amp;DATE(YEAR(N$4),MONTH(N$4)+1,1),LConsidera,1)</f>
        <v/>
      </c>
      <c r="O58" s="61">
        <f>SUM(C58:N58)</f>
        <v/>
      </c>
      <c r="P58" s="62" t="n"/>
    </row>
    <row r="59">
      <c r="B59" s="9" t="inlineStr">
        <is>
          <t>Investimentos</t>
        </is>
      </c>
      <c r="C59" s="61">
        <f>SUMIFS(LSinal,LGrupo,$B59,LData,"&gt;="&amp;C$4,LData,"&lt;"&amp;DATE(YEAR(C$4),MONTH(C$4)+1,1),LConsidera,1)</f>
        <v/>
      </c>
      <c r="D59" s="61">
        <f>SUMIFS(LSinal,LGrupo,$B59,LData,"&gt;="&amp;D$4,LData,"&lt;"&amp;DATE(YEAR(D$4),MONTH(D$4)+1,1),LConsidera,1)</f>
        <v/>
      </c>
      <c r="E59" s="61">
        <f>SUMIFS(LSinal,LGrupo,$B59,LData,"&gt;="&amp;E$4,LData,"&lt;"&amp;DATE(YEAR(E$4),MONTH(E$4)+1,1),LConsidera,1)</f>
        <v/>
      </c>
      <c r="F59" s="61">
        <f>SUMIFS(LSinal,LGrupo,$B59,LData,"&gt;="&amp;F$4,LData,"&lt;"&amp;DATE(YEAR(F$4),MONTH(F$4)+1,1),LConsidera,1)</f>
        <v/>
      </c>
      <c r="G59" s="61">
        <f>SUMIFS(LSinal,LGrupo,$B59,LData,"&gt;="&amp;G$4,LData,"&lt;"&amp;DATE(YEAR(G$4),MONTH(G$4)+1,1),LConsidera,1)</f>
        <v/>
      </c>
      <c r="H59" s="61">
        <f>SUMIFS(LSinal,LGrupo,$B59,LData,"&gt;="&amp;H$4,LData,"&lt;"&amp;DATE(YEAR(H$4),MONTH(H$4)+1,1),LConsidera,1)</f>
        <v/>
      </c>
      <c r="I59" s="61">
        <f>SUMIFS(LSinal,LGrupo,$B59,LData,"&gt;="&amp;I$4,LData,"&lt;"&amp;DATE(YEAR(I$4),MONTH(I$4)+1,1),LConsidera,1)</f>
        <v/>
      </c>
      <c r="J59" s="61">
        <f>SUMIFS(LSinal,LGrupo,$B59,LData,"&gt;="&amp;J$4,LData,"&lt;"&amp;DATE(YEAR(J$4),MONTH(J$4)+1,1),LConsidera,1)</f>
        <v/>
      </c>
      <c r="K59" s="61">
        <f>SUMIFS(LSinal,LGrupo,$B59,LData,"&gt;="&amp;K$4,LData,"&lt;"&amp;DATE(YEAR(K$4),MONTH(K$4)+1,1),LConsidera,1)</f>
        <v/>
      </c>
      <c r="L59" s="61">
        <f>SUMIFS(LSinal,LGrupo,$B59,LData,"&gt;="&amp;L$4,LData,"&lt;"&amp;DATE(YEAR(L$4),MONTH(L$4)+1,1),LConsidera,1)</f>
        <v/>
      </c>
      <c r="M59" s="61">
        <f>SUMIFS(LSinal,LGrupo,$B59,LData,"&gt;="&amp;M$4,LData,"&lt;"&amp;DATE(YEAR(M$4),MONTH(M$4)+1,1),LConsidera,1)</f>
        <v/>
      </c>
      <c r="N59" s="61">
        <f>SUMIFS(LSinal,LGrupo,$B59,LData,"&gt;="&amp;N$4,LData,"&lt;"&amp;DATE(YEAR(N$4),MONTH(N$4)+1,1),LConsidera,1)</f>
        <v/>
      </c>
      <c r="O59" s="61">
        <f>SUM(C59:N59)</f>
        <v/>
      </c>
      <c r="P59" s="62" t="n"/>
    </row>
    <row r="60">
      <c r="B60" s="9" t="inlineStr">
        <is>
          <t>Financiamentos e sócios</t>
        </is>
      </c>
      <c r="C60" s="61">
        <f>SUMIFS(LSinal,LGrupo,$B60,LData,"&gt;="&amp;C$4,LData,"&lt;"&amp;DATE(YEAR(C$4),MONTH(C$4)+1,1),LConsidera,1)</f>
        <v/>
      </c>
      <c r="D60" s="61">
        <f>SUMIFS(LSinal,LGrupo,$B60,LData,"&gt;="&amp;D$4,LData,"&lt;"&amp;DATE(YEAR(D$4),MONTH(D$4)+1,1),LConsidera,1)</f>
        <v/>
      </c>
      <c r="E60" s="61">
        <f>SUMIFS(LSinal,LGrupo,$B60,LData,"&gt;="&amp;E$4,LData,"&lt;"&amp;DATE(YEAR(E$4),MONTH(E$4)+1,1),LConsidera,1)</f>
        <v/>
      </c>
      <c r="F60" s="61">
        <f>SUMIFS(LSinal,LGrupo,$B60,LData,"&gt;="&amp;F$4,LData,"&lt;"&amp;DATE(YEAR(F$4),MONTH(F$4)+1,1),LConsidera,1)</f>
        <v/>
      </c>
      <c r="G60" s="61">
        <f>SUMIFS(LSinal,LGrupo,$B60,LData,"&gt;="&amp;G$4,LData,"&lt;"&amp;DATE(YEAR(G$4),MONTH(G$4)+1,1),LConsidera,1)</f>
        <v/>
      </c>
      <c r="H60" s="61">
        <f>SUMIFS(LSinal,LGrupo,$B60,LData,"&gt;="&amp;H$4,LData,"&lt;"&amp;DATE(YEAR(H$4),MONTH(H$4)+1,1),LConsidera,1)</f>
        <v/>
      </c>
      <c r="I60" s="61">
        <f>SUMIFS(LSinal,LGrupo,$B60,LData,"&gt;="&amp;I$4,LData,"&lt;"&amp;DATE(YEAR(I$4),MONTH(I$4)+1,1),LConsidera,1)</f>
        <v/>
      </c>
      <c r="J60" s="61">
        <f>SUMIFS(LSinal,LGrupo,$B60,LData,"&gt;="&amp;J$4,LData,"&lt;"&amp;DATE(YEAR(J$4),MONTH(J$4)+1,1),LConsidera,1)</f>
        <v/>
      </c>
      <c r="K60" s="61">
        <f>SUMIFS(LSinal,LGrupo,$B60,LData,"&gt;="&amp;K$4,LData,"&lt;"&amp;DATE(YEAR(K$4),MONTH(K$4)+1,1),LConsidera,1)</f>
        <v/>
      </c>
      <c r="L60" s="61">
        <f>SUMIFS(LSinal,LGrupo,$B60,LData,"&gt;="&amp;L$4,LData,"&lt;"&amp;DATE(YEAR(L$4),MONTH(L$4)+1,1),LConsidera,1)</f>
        <v/>
      </c>
      <c r="M60" s="61">
        <f>SUMIFS(LSinal,LGrupo,$B60,LData,"&gt;="&amp;M$4,LData,"&lt;"&amp;DATE(YEAR(M$4),MONTH(M$4)+1,1),LConsidera,1)</f>
        <v/>
      </c>
      <c r="N60" s="61">
        <f>SUMIFS(LSinal,LGrupo,$B60,LData,"&gt;="&amp;N$4,LData,"&lt;"&amp;DATE(YEAR(N$4),MONTH(N$4)+1,1),LConsidera,1)</f>
        <v/>
      </c>
      <c r="O60" s="61">
        <f>SUM(C60:N60)</f>
        <v/>
      </c>
      <c r="P60" s="62" t="n"/>
    </row>
    <row r="61">
      <c r="B61" s="43" t="inlineStr">
        <is>
          <t>Total (confere com o resultado do mês)</t>
        </is>
      </c>
      <c r="C61" s="78">
        <f>SUM(C58:C60)</f>
        <v/>
      </c>
      <c r="D61" s="78">
        <f>SUM(D58:D60)</f>
        <v/>
      </c>
      <c r="E61" s="78">
        <f>SUM(E58:E60)</f>
        <v/>
      </c>
      <c r="F61" s="78">
        <f>SUM(F58:F60)</f>
        <v/>
      </c>
      <c r="G61" s="78">
        <f>SUM(G58:G60)</f>
        <v/>
      </c>
      <c r="H61" s="78">
        <f>SUM(H58:H60)</f>
        <v/>
      </c>
      <c r="I61" s="78">
        <f>SUM(I58:I60)</f>
        <v/>
      </c>
      <c r="J61" s="78">
        <f>SUM(J58:J60)</f>
        <v/>
      </c>
      <c r="K61" s="78">
        <f>SUM(K58:K60)</f>
        <v/>
      </c>
      <c r="L61" s="78">
        <f>SUM(L58:L60)</f>
        <v/>
      </c>
      <c r="M61" s="78">
        <f>SUM(M58:M60)</f>
        <v/>
      </c>
      <c r="N61" s="78">
        <f>SUM(N58:N60)</f>
        <v/>
      </c>
      <c r="O61" s="78">
        <f>SUM(O58:O60)</f>
        <v/>
      </c>
      <c r="P61" s="7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C54:O54">
    <cfRule type="cellIs" priority="1" operator="lessThan" dxfId="6">
      <formula>0</formula>
    </cfRule>
  </conditionalFormatting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1A3A5C"/>
    <outlinePr summaryBelow="1" summaryRight="1"/>
    <pageSetUpPr fitToPage="1"/>
  </sheetPr>
  <dimension ref="B2:P40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3" customWidth="1" min="2" max="2"/>
    <col width="10" customWidth="1" min="3" max="3"/>
    <col width="15" customWidth="1" min="4" max="4"/>
    <col width="15" customWidth="1" min="5" max="5"/>
    <col width="15" customWidth="1" min="6" max="6"/>
    <col width="17" customWidth="1" min="7" max="7"/>
    <col width="4" customWidth="1" min="8" max="8"/>
    <col width="30" customWidth="1" min="9" max="9"/>
    <col width="16" customWidth="1" min="10" max="10"/>
  </cols>
  <sheetData>
    <row r="1" ht="8" customHeight="1"/>
    <row r="2">
      <c r="B2" s="12" t="inlineStr">
        <is>
          <t>Fluxo de Caixa Diário</t>
        </is>
      </c>
    </row>
    <row r="3">
      <c r="B3" s="16" t="inlineStr">
        <is>
          <t>Escolha o mês e veja dia a dia quando o caixa aperta.</t>
        </is>
      </c>
      <c r="E3" s="15">
        <f>MATCH(C5,ListaMeses,0)</f>
        <v/>
      </c>
      <c r="F3" s="56">
        <f>DATE(Ano,E3,1)</f>
        <v/>
      </c>
    </row>
    <row r="5">
      <c r="B5" s="17" t="inlineStr">
        <is>
          <t>Mês:</t>
        </is>
      </c>
      <c r="C5" s="14" t="inlineStr">
        <is>
          <t>Outubro</t>
        </is>
      </c>
      <c r="F5" s="49">
        <f>"Visão: "&amp;Visao</f>
        <v/>
      </c>
    </row>
    <row r="7">
      <c r="B7" s="33" t="inlineStr">
        <is>
          <t>Data</t>
        </is>
      </c>
      <c r="C7" s="33" t="inlineStr">
        <is>
          <t>Dia</t>
        </is>
      </c>
      <c r="D7" s="33" t="inlineStr">
        <is>
          <t>Entradas</t>
        </is>
      </c>
      <c r="E7" s="33" t="inlineStr">
        <is>
          <t>Saídas</t>
        </is>
      </c>
      <c r="F7" s="33" t="inlineStr">
        <is>
          <t>Resultado do dia</t>
        </is>
      </c>
      <c r="G7" s="33" t="inlineStr">
        <is>
          <t>Saldo no fim do dia</t>
        </is>
      </c>
      <c r="I7" s="17" t="inlineStr">
        <is>
          <t>RESUMO DO MÊS</t>
        </is>
      </c>
    </row>
    <row r="8">
      <c r="B8" s="58" t="inlineStr">
        <is>
          <t>Saldo inicial do mês</t>
        </is>
      </c>
      <c r="C8" s="58" t="n"/>
      <c r="D8" s="58" t="n"/>
      <c r="E8" s="58" t="n"/>
      <c r="F8" s="58" t="n"/>
      <c r="G8" s="87">
        <f>SaldoInicial+SUMIFS(LSinal,LData,"&lt;"&amp;$F$3,LConsidera,1)</f>
        <v/>
      </c>
      <c r="I8" s="35" t="inlineStr">
        <is>
          <t>Menor saldo do mês</t>
        </is>
      </c>
      <c r="J8" s="88">
        <f>MIN(G9:G39)</f>
        <v/>
      </c>
    </row>
    <row r="9">
      <c r="B9" s="89">
        <f>IF(1&gt;DAY(DATE(Ano,$E$3+1,1)-1),"",$F$3+0)</f>
        <v/>
      </c>
      <c r="C9" s="90">
        <f>IF(B9="","",B9)</f>
        <v/>
      </c>
      <c r="D9" s="38">
        <f>IF(B9="","",SUMIFS(LValor,LTipo,"Entrada",LData,B9,LConsidera,1))</f>
        <v/>
      </c>
      <c r="E9" s="38">
        <f>IF(B9="","",SUMIFS(LValor,LTipo,"Saída",LData,B9,LConsidera,1))</f>
        <v/>
      </c>
      <c r="F9" s="38">
        <f>IF(B9="","",D9-E9)</f>
        <v/>
      </c>
      <c r="G9" s="38">
        <f>IF(B9="","",G8+F9)</f>
        <v/>
      </c>
      <c r="I9" s="35" t="inlineStr">
        <is>
          <t>Dia do menor saldo</t>
        </is>
      </c>
      <c r="J9" s="91">
        <f>IFERROR(INDEX(B9:B39,MATCH(J8,G9:G39,0)),"")</f>
        <v/>
      </c>
    </row>
    <row r="10">
      <c r="B10" s="89">
        <f>IF(2&gt;DAY(DATE(Ano,$E$3+1,1)-1),"",$F$3+1)</f>
        <v/>
      </c>
      <c r="C10" s="90">
        <f>IF(B10="","",B10)</f>
        <v/>
      </c>
      <c r="D10" s="38">
        <f>IF(B10="","",SUMIFS(LValor,LTipo,"Entrada",LData,B10,LConsidera,1))</f>
        <v/>
      </c>
      <c r="E10" s="38">
        <f>IF(B10="","",SUMIFS(LValor,LTipo,"Saída",LData,B10,LConsidera,1))</f>
        <v/>
      </c>
      <c r="F10" s="38">
        <f>IF(B10="","",D10-E10)</f>
        <v/>
      </c>
      <c r="G10" s="38">
        <f>IF(B10="","",G9+F10)</f>
        <v/>
      </c>
      <c r="I10" s="35" t="inlineStr">
        <is>
          <t>Dias com saldo negativo</t>
        </is>
      </c>
      <c r="J10" s="92">
        <f>COUNTIF(G9:G39,"&lt;0")</f>
        <v/>
      </c>
    </row>
    <row r="11">
      <c r="B11" s="89">
        <f>IF(3&gt;DAY(DATE(Ano,$E$3+1,1)-1),"",$F$3+2)</f>
        <v/>
      </c>
      <c r="C11" s="90">
        <f>IF(B11="","",B11)</f>
        <v/>
      </c>
      <c r="D11" s="38">
        <f>IF(B11="","",SUMIFS(LValor,LTipo,"Entrada",LData,B11,LConsidera,1))</f>
        <v/>
      </c>
      <c r="E11" s="38">
        <f>IF(B11="","",SUMIFS(LValor,LTipo,"Saída",LData,B11,LConsidera,1))</f>
        <v/>
      </c>
      <c r="F11" s="38">
        <f>IF(B11="","",D11-E11)</f>
        <v/>
      </c>
      <c r="G11" s="38">
        <f>IF(B11="","",G10+F11)</f>
        <v/>
      </c>
      <c r="I11" s="35" t="inlineStr">
        <is>
          <t>Maior entrada em um dia</t>
        </is>
      </c>
      <c r="J11" s="88">
        <f>MAX(D9:D39)</f>
        <v/>
      </c>
    </row>
    <row r="12">
      <c r="B12" s="89">
        <f>IF(4&gt;DAY(DATE(Ano,$E$3+1,1)-1),"",$F$3+3)</f>
        <v/>
      </c>
      <c r="C12" s="90">
        <f>IF(B12="","",B12)</f>
        <v/>
      </c>
      <c r="D12" s="38">
        <f>IF(B12="","",SUMIFS(LValor,LTipo,"Entrada",LData,B12,LConsidera,1))</f>
        <v/>
      </c>
      <c r="E12" s="38">
        <f>IF(B12="","",SUMIFS(LValor,LTipo,"Saída",LData,B12,LConsidera,1))</f>
        <v/>
      </c>
      <c r="F12" s="38">
        <f>IF(B12="","",D12-E12)</f>
        <v/>
      </c>
      <c r="G12" s="38">
        <f>IF(B12="","",G11+F12)</f>
        <v/>
      </c>
      <c r="I12" s="35" t="inlineStr">
        <is>
          <t>Maior saída em um dia</t>
        </is>
      </c>
      <c r="J12" s="88">
        <f>MAX(E9:E39)</f>
        <v/>
      </c>
    </row>
    <row r="13">
      <c r="B13" s="89">
        <f>IF(5&gt;DAY(DATE(Ano,$E$3+1,1)-1),"",$F$3+4)</f>
        <v/>
      </c>
      <c r="C13" s="90">
        <f>IF(B13="","",B13)</f>
        <v/>
      </c>
      <c r="D13" s="38">
        <f>IF(B13="","",SUMIFS(LValor,LTipo,"Entrada",LData,B13,LConsidera,1))</f>
        <v/>
      </c>
      <c r="E13" s="38">
        <f>IF(B13="","",SUMIFS(LValor,LTipo,"Saída",LData,B13,LConsidera,1))</f>
        <v/>
      </c>
      <c r="F13" s="38">
        <f>IF(B13="","",D13-E13)</f>
        <v/>
      </c>
      <c r="G13" s="38">
        <f>IF(B13="","",G12+F13)</f>
        <v/>
      </c>
    </row>
    <row r="14">
      <c r="B14" s="89">
        <f>IF(6&gt;DAY(DATE(Ano,$E$3+1,1)-1),"",$F$3+5)</f>
        <v/>
      </c>
      <c r="C14" s="90">
        <f>IF(B14="","",B14)</f>
        <v/>
      </c>
      <c r="D14" s="38">
        <f>IF(B14="","",SUMIFS(LValor,LTipo,"Entrada",LData,B14,LConsidera,1))</f>
        <v/>
      </c>
      <c r="E14" s="38">
        <f>IF(B14="","",SUMIFS(LValor,LTipo,"Saída",LData,B14,LConsidera,1))</f>
        <v/>
      </c>
      <c r="F14" s="38">
        <f>IF(B14="","",D14-E14)</f>
        <v/>
      </c>
      <c r="G14" s="38">
        <f>IF(B14="","",G13+F14)</f>
        <v/>
      </c>
      <c r="I14" s="93" t="inlineStr">
        <is>
          <t>Dias em vermelho = o dinheiro acabou. Antecipe recebimentos ou adie pagamentos nessas datas.</t>
        </is>
      </c>
    </row>
    <row r="15">
      <c r="B15" s="89">
        <f>IF(7&gt;DAY(DATE(Ano,$E$3+1,1)-1),"",$F$3+6)</f>
        <v/>
      </c>
      <c r="C15" s="90">
        <f>IF(B15="","",B15)</f>
        <v/>
      </c>
      <c r="D15" s="38">
        <f>IF(B15="","",SUMIFS(LValor,LTipo,"Entrada",LData,B15,LConsidera,1))</f>
        <v/>
      </c>
      <c r="E15" s="38">
        <f>IF(B15="","",SUMIFS(LValor,LTipo,"Saída",LData,B15,LConsidera,1))</f>
        <v/>
      </c>
      <c r="F15" s="38">
        <f>IF(B15="","",D15-E15)</f>
        <v/>
      </c>
      <c r="G15" s="38">
        <f>IF(B15="","",G14+F15)</f>
        <v/>
      </c>
    </row>
    <row r="16">
      <c r="B16" s="89">
        <f>IF(8&gt;DAY(DATE(Ano,$E$3+1,1)-1),"",$F$3+7)</f>
        <v/>
      </c>
      <c r="C16" s="90">
        <f>IF(B16="","",B16)</f>
        <v/>
      </c>
      <c r="D16" s="38">
        <f>IF(B16="","",SUMIFS(LValor,LTipo,"Entrada",LData,B16,LConsidera,1))</f>
        <v/>
      </c>
      <c r="E16" s="38">
        <f>IF(B16="","",SUMIFS(LValor,LTipo,"Saída",LData,B16,LConsidera,1))</f>
        <v/>
      </c>
      <c r="F16" s="38">
        <f>IF(B16="","",D16-E16)</f>
        <v/>
      </c>
      <c r="G16" s="38">
        <f>IF(B16="","",G15+F16)</f>
        <v/>
      </c>
    </row>
    <row r="17">
      <c r="B17" s="89">
        <f>IF(9&gt;DAY(DATE(Ano,$E$3+1,1)-1),"",$F$3+8)</f>
        <v/>
      </c>
      <c r="C17" s="90">
        <f>IF(B17="","",B17)</f>
        <v/>
      </c>
      <c r="D17" s="38">
        <f>IF(B17="","",SUMIFS(LValor,LTipo,"Entrada",LData,B17,LConsidera,1))</f>
        <v/>
      </c>
      <c r="E17" s="38">
        <f>IF(B17="","",SUMIFS(LValor,LTipo,"Saída",LData,B17,LConsidera,1))</f>
        <v/>
      </c>
      <c r="F17" s="38">
        <f>IF(B17="","",D17-E17)</f>
        <v/>
      </c>
      <c r="G17" s="38">
        <f>IF(B17="","",G16+F17)</f>
        <v/>
      </c>
    </row>
    <row r="18">
      <c r="B18" s="89">
        <f>IF(10&gt;DAY(DATE(Ano,$E$3+1,1)-1),"",$F$3+9)</f>
        <v/>
      </c>
      <c r="C18" s="90">
        <f>IF(B18="","",B18)</f>
        <v/>
      </c>
      <c r="D18" s="38">
        <f>IF(B18="","",SUMIFS(LValor,LTipo,"Entrada",LData,B18,LConsidera,1))</f>
        <v/>
      </c>
      <c r="E18" s="38">
        <f>IF(B18="","",SUMIFS(LValor,LTipo,"Saída",LData,B18,LConsidera,1))</f>
        <v/>
      </c>
      <c r="F18" s="38">
        <f>IF(B18="","",D18-E18)</f>
        <v/>
      </c>
      <c r="G18" s="38">
        <f>IF(B18="","",G17+F18)</f>
        <v/>
      </c>
    </row>
    <row r="19">
      <c r="B19" s="89">
        <f>IF(11&gt;DAY(DATE(Ano,$E$3+1,1)-1),"",$F$3+10)</f>
        <v/>
      </c>
      <c r="C19" s="90">
        <f>IF(B19="","",B19)</f>
        <v/>
      </c>
      <c r="D19" s="38">
        <f>IF(B19="","",SUMIFS(LValor,LTipo,"Entrada",LData,B19,LConsidera,1))</f>
        <v/>
      </c>
      <c r="E19" s="38">
        <f>IF(B19="","",SUMIFS(LValor,LTipo,"Saída",LData,B19,LConsidera,1))</f>
        <v/>
      </c>
      <c r="F19" s="38">
        <f>IF(B19="","",D19-E19)</f>
        <v/>
      </c>
      <c r="G19" s="38">
        <f>IF(B19="","",G18+F19)</f>
        <v/>
      </c>
    </row>
    <row r="20">
      <c r="B20" s="89">
        <f>IF(12&gt;DAY(DATE(Ano,$E$3+1,1)-1),"",$F$3+11)</f>
        <v/>
      </c>
      <c r="C20" s="90">
        <f>IF(B20="","",B20)</f>
        <v/>
      </c>
      <c r="D20" s="38">
        <f>IF(B20="","",SUMIFS(LValor,LTipo,"Entrada",LData,B20,LConsidera,1))</f>
        <v/>
      </c>
      <c r="E20" s="38">
        <f>IF(B20="","",SUMIFS(LValor,LTipo,"Saída",LData,B20,LConsidera,1))</f>
        <v/>
      </c>
      <c r="F20" s="38">
        <f>IF(B20="","",D20-E20)</f>
        <v/>
      </c>
      <c r="G20" s="38">
        <f>IF(B20="","",G19+F20)</f>
        <v/>
      </c>
    </row>
    <row r="21">
      <c r="B21" s="89">
        <f>IF(13&gt;DAY(DATE(Ano,$E$3+1,1)-1),"",$F$3+12)</f>
        <v/>
      </c>
      <c r="C21" s="90">
        <f>IF(B21="","",B21)</f>
        <v/>
      </c>
      <c r="D21" s="38">
        <f>IF(B21="","",SUMIFS(LValor,LTipo,"Entrada",LData,B21,LConsidera,1))</f>
        <v/>
      </c>
      <c r="E21" s="38">
        <f>IF(B21="","",SUMIFS(LValor,LTipo,"Saída",LData,B21,LConsidera,1))</f>
        <v/>
      </c>
      <c r="F21" s="38">
        <f>IF(B21="","",D21-E21)</f>
        <v/>
      </c>
      <c r="G21" s="38">
        <f>IF(B21="","",G20+F21)</f>
        <v/>
      </c>
    </row>
    <row r="22">
      <c r="B22" s="89">
        <f>IF(14&gt;DAY(DATE(Ano,$E$3+1,1)-1),"",$F$3+13)</f>
        <v/>
      </c>
      <c r="C22" s="90">
        <f>IF(B22="","",B22)</f>
        <v/>
      </c>
      <c r="D22" s="38">
        <f>IF(B22="","",SUMIFS(LValor,LTipo,"Entrada",LData,B22,LConsidera,1))</f>
        <v/>
      </c>
      <c r="E22" s="38">
        <f>IF(B22="","",SUMIFS(LValor,LTipo,"Saída",LData,B22,LConsidera,1))</f>
        <v/>
      </c>
      <c r="F22" s="38">
        <f>IF(B22="","",D22-E22)</f>
        <v/>
      </c>
      <c r="G22" s="38">
        <f>IF(B22="","",G21+F22)</f>
        <v/>
      </c>
    </row>
    <row r="23">
      <c r="B23" s="89">
        <f>IF(15&gt;DAY(DATE(Ano,$E$3+1,1)-1),"",$F$3+14)</f>
        <v/>
      </c>
      <c r="C23" s="90">
        <f>IF(B23="","",B23)</f>
        <v/>
      </c>
      <c r="D23" s="38">
        <f>IF(B23="","",SUMIFS(LValor,LTipo,"Entrada",LData,B23,LConsidera,1))</f>
        <v/>
      </c>
      <c r="E23" s="38">
        <f>IF(B23="","",SUMIFS(LValor,LTipo,"Saída",LData,B23,LConsidera,1))</f>
        <v/>
      </c>
      <c r="F23" s="38">
        <f>IF(B23="","",D23-E23)</f>
        <v/>
      </c>
      <c r="G23" s="38">
        <f>IF(B23="","",G22+F23)</f>
        <v/>
      </c>
    </row>
    <row r="24">
      <c r="B24" s="89">
        <f>IF(16&gt;DAY(DATE(Ano,$E$3+1,1)-1),"",$F$3+15)</f>
        <v/>
      </c>
      <c r="C24" s="90">
        <f>IF(B24="","",B24)</f>
        <v/>
      </c>
      <c r="D24" s="38">
        <f>IF(B24="","",SUMIFS(LValor,LTipo,"Entrada",LData,B24,LConsidera,1))</f>
        <v/>
      </c>
      <c r="E24" s="38">
        <f>IF(B24="","",SUMIFS(LValor,LTipo,"Saída",LData,B24,LConsidera,1))</f>
        <v/>
      </c>
      <c r="F24" s="38">
        <f>IF(B24="","",D24-E24)</f>
        <v/>
      </c>
      <c r="G24" s="38">
        <f>IF(B24="","",G23+F24)</f>
        <v/>
      </c>
    </row>
    <row r="25">
      <c r="B25" s="89">
        <f>IF(17&gt;DAY(DATE(Ano,$E$3+1,1)-1),"",$F$3+16)</f>
        <v/>
      </c>
      <c r="C25" s="90">
        <f>IF(B25="","",B25)</f>
        <v/>
      </c>
      <c r="D25" s="38">
        <f>IF(B25="","",SUMIFS(LValor,LTipo,"Entrada",LData,B25,LConsidera,1))</f>
        <v/>
      </c>
      <c r="E25" s="38">
        <f>IF(B25="","",SUMIFS(LValor,LTipo,"Saída",LData,B25,LConsidera,1))</f>
        <v/>
      </c>
      <c r="F25" s="38">
        <f>IF(B25="","",D25-E25)</f>
        <v/>
      </c>
      <c r="G25" s="38">
        <f>IF(B25="","",G24+F25)</f>
        <v/>
      </c>
    </row>
    <row r="26">
      <c r="B26" s="89">
        <f>IF(18&gt;DAY(DATE(Ano,$E$3+1,1)-1),"",$F$3+17)</f>
        <v/>
      </c>
      <c r="C26" s="90">
        <f>IF(B26="","",B26)</f>
        <v/>
      </c>
      <c r="D26" s="38">
        <f>IF(B26="","",SUMIFS(LValor,LTipo,"Entrada",LData,B26,LConsidera,1))</f>
        <v/>
      </c>
      <c r="E26" s="38">
        <f>IF(B26="","",SUMIFS(LValor,LTipo,"Saída",LData,B26,LConsidera,1))</f>
        <v/>
      </c>
      <c r="F26" s="38">
        <f>IF(B26="","",D26-E26)</f>
        <v/>
      </c>
      <c r="G26" s="38">
        <f>IF(B26="","",G25+F26)</f>
        <v/>
      </c>
    </row>
    <row r="27">
      <c r="B27" s="89">
        <f>IF(19&gt;DAY(DATE(Ano,$E$3+1,1)-1),"",$F$3+18)</f>
        <v/>
      </c>
      <c r="C27" s="90">
        <f>IF(B27="","",B27)</f>
        <v/>
      </c>
      <c r="D27" s="38">
        <f>IF(B27="","",SUMIFS(LValor,LTipo,"Entrada",LData,B27,LConsidera,1))</f>
        <v/>
      </c>
      <c r="E27" s="38">
        <f>IF(B27="","",SUMIFS(LValor,LTipo,"Saída",LData,B27,LConsidera,1))</f>
        <v/>
      </c>
      <c r="F27" s="38">
        <f>IF(B27="","",D27-E27)</f>
        <v/>
      </c>
      <c r="G27" s="38">
        <f>IF(B27="","",G26+F27)</f>
        <v/>
      </c>
    </row>
    <row r="28">
      <c r="B28" s="89">
        <f>IF(20&gt;DAY(DATE(Ano,$E$3+1,1)-1),"",$F$3+19)</f>
        <v/>
      </c>
      <c r="C28" s="90">
        <f>IF(B28="","",B28)</f>
        <v/>
      </c>
      <c r="D28" s="38">
        <f>IF(B28="","",SUMIFS(LValor,LTipo,"Entrada",LData,B28,LConsidera,1))</f>
        <v/>
      </c>
      <c r="E28" s="38">
        <f>IF(B28="","",SUMIFS(LValor,LTipo,"Saída",LData,B28,LConsidera,1))</f>
        <v/>
      </c>
      <c r="F28" s="38">
        <f>IF(B28="","",D28-E28)</f>
        <v/>
      </c>
      <c r="G28" s="38">
        <f>IF(B28="","",G27+F28)</f>
        <v/>
      </c>
    </row>
    <row r="29">
      <c r="B29" s="89">
        <f>IF(21&gt;DAY(DATE(Ano,$E$3+1,1)-1),"",$F$3+20)</f>
        <v/>
      </c>
      <c r="C29" s="90">
        <f>IF(B29="","",B29)</f>
        <v/>
      </c>
      <c r="D29" s="38">
        <f>IF(B29="","",SUMIFS(LValor,LTipo,"Entrada",LData,B29,LConsidera,1))</f>
        <v/>
      </c>
      <c r="E29" s="38">
        <f>IF(B29="","",SUMIFS(LValor,LTipo,"Saída",LData,B29,LConsidera,1))</f>
        <v/>
      </c>
      <c r="F29" s="38">
        <f>IF(B29="","",D29-E29)</f>
        <v/>
      </c>
      <c r="G29" s="38">
        <f>IF(B29="","",G28+F29)</f>
        <v/>
      </c>
    </row>
    <row r="30">
      <c r="B30" s="89">
        <f>IF(22&gt;DAY(DATE(Ano,$E$3+1,1)-1),"",$F$3+21)</f>
        <v/>
      </c>
      <c r="C30" s="90">
        <f>IF(B30="","",B30)</f>
        <v/>
      </c>
      <c r="D30" s="38">
        <f>IF(B30="","",SUMIFS(LValor,LTipo,"Entrada",LData,B30,LConsidera,1))</f>
        <v/>
      </c>
      <c r="E30" s="38">
        <f>IF(B30="","",SUMIFS(LValor,LTipo,"Saída",LData,B30,LConsidera,1))</f>
        <v/>
      </c>
      <c r="F30" s="38">
        <f>IF(B30="","",D30-E30)</f>
        <v/>
      </c>
      <c r="G30" s="38">
        <f>IF(B30="","",G29+F30)</f>
        <v/>
      </c>
    </row>
    <row r="31">
      <c r="B31" s="89">
        <f>IF(23&gt;DAY(DATE(Ano,$E$3+1,1)-1),"",$F$3+22)</f>
        <v/>
      </c>
      <c r="C31" s="90">
        <f>IF(B31="","",B31)</f>
        <v/>
      </c>
      <c r="D31" s="38">
        <f>IF(B31="","",SUMIFS(LValor,LTipo,"Entrada",LData,B31,LConsidera,1))</f>
        <v/>
      </c>
      <c r="E31" s="38">
        <f>IF(B31="","",SUMIFS(LValor,LTipo,"Saída",LData,B31,LConsidera,1))</f>
        <v/>
      </c>
      <c r="F31" s="38">
        <f>IF(B31="","",D31-E31)</f>
        <v/>
      </c>
      <c r="G31" s="38">
        <f>IF(B31="","",G30+F31)</f>
        <v/>
      </c>
    </row>
    <row r="32">
      <c r="B32" s="89">
        <f>IF(24&gt;DAY(DATE(Ano,$E$3+1,1)-1),"",$F$3+23)</f>
        <v/>
      </c>
      <c r="C32" s="90">
        <f>IF(B32="","",B32)</f>
        <v/>
      </c>
      <c r="D32" s="38">
        <f>IF(B32="","",SUMIFS(LValor,LTipo,"Entrada",LData,B32,LConsidera,1))</f>
        <v/>
      </c>
      <c r="E32" s="38">
        <f>IF(B32="","",SUMIFS(LValor,LTipo,"Saída",LData,B32,LConsidera,1))</f>
        <v/>
      </c>
      <c r="F32" s="38">
        <f>IF(B32="","",D32-E32)</f>
        <v/>
      </c>
      <c r="G32" s="38">
        <f>IF(B32="","",G31+F32)</f>
        <v/>
      </c>
    </row>
    <row r="33">
      <c r="B33" s="89">
        <f>IF(25&gt;DAY(DATE(Ano,$E$3+1,1)-1),"",$F$3+24)</f>
        <v/>
      </c>
      <c r="C33" s="90">
        <f>IF(B33="","",B33)</f>
        <v/>
      </c>
      <c r="D33" s="38">
        <f>IF(B33="","",SUMIFS(LValor,LTipo,"Entrada",LData,B33,LConsidera,1))</f>
        <v/>
      </c>
      <c r="E33" s="38">
        <f>IF(B33="","",SUMIFS(LValor,LTipo,"Saída",LData,B33,LConsidera,1))</f>
        <v/>
      </c>
      <c r="F33" s="38">
        <f>IF(B33="","",D33-E33)</f>
        <v/>
      </c>
      <c r="G33" s="38">
        <f>IF(B33="","",G32+F33)</f>
        <v/>
      </c>
    </row>
    <row r="34">
      <c r="B34" s="89">
        <f>IF(26&gt;DAY(DATE(Ano,$E$3+1,1)-1),"",$F$3+25)</f>
        <v/>
      </c>
      <c r="C34" s="90">
        <f>IF(B34="","",B34)</f>
        <v/>
      </c>
      <c r="D34" s="38">
        <f>IF(B34="","",SUMIFS(LValor,LTipo,"Entrada",LData,B34,LConsidera,1))</f>
        <v/>
      </c>
      <c r="E34" s="38">
        <f>IF(B34="","",SUMIFS(LValor,LTipo,"Saída",LData,B34,LConsidera,1))</f>
        <v/>
      </c>
      <c r="F34" s="38">
        <f>IF(B34="","",D34-E34)</f>
        <v/>
      </c>
      <c r="G34" s="38">
        <f>IF(B34="","",G33+F34)</f>
        <v/>
      </c>
    </row>
    <row r="35">
      <c r="B35" s="89">
        <f>IF(27&gt;DAY(DATE(Ano,$E$3+1,1)-1),"",$F$3+26)</f>
        <v/>
      </c>
      <c r="C35" s="90">
        <f>IF(B35="","",B35)</f>
        <v/>
      </c>
      <c r="D35" s="38">
        <f>IF(B35="","",SUMIFS(LValor,LTipo,"Entrada",LData,B35,LConsidera,1))</f>
        <v/>
      </c>
      <c r="E35" s="38">
        <f>IF(B35="","",SUMIFS(LValor,LTipo,"Saída",LData,B35,LConsidera,1))</f>
        <v/>
      </c>
      <c r="F35" s="38">
        <f>IF(B35="","",D35-E35)</f>
        <v/>
      </c>
      <c r="G35" s="38">
        <f>IF(B35="","",G34+F35)</f>
        <v/>
      </c>
    </row>
    <row r="36">
      <c r="B36" s="89">
        <f>IF(28&gt;DAY(DATE(Ano,$E$3+1,1)-1),"",$F$3+27)</f>
        <v/>
      </c>
      <c r="C36" s="90">
        <f>IF(B36="","",B36)</f>
        <v/>
      </c>
      <c r="D36" s="38">
        <f>IF(B36="","",SUMIFS(LValor,LTipo,"Entrada",LData,B36,LConsidera,1))</f>
        <v/>
      </c>
      <c r="E36" s="38">
        <f>IF(B36="","",SUMIFS(LValor,LTipo,"Saída",LData,B36,LConsidera,1))</f>
        <v/>
      </c>
      <c r="F36" s="38">
        <f>IF(B36="","",D36-E36)</f>
        <v/>
      </c>
      <c r="G36" s="38">
        <f>IF(B36="","",G35+F36)</f>
        <v/>
      </c>
    </row>
    <row r="37">
      <c r="B37" s="89">
        <f>IF(29&gt;DAY(DATE(Ano,$E$3+1,1)-1),"",$F$3+28)</f>
        <v/>
      </c>
      <c r="C37" s="90">
        <f>IF(B37="","",B37)</f>
        <v/>
      </c>
      <c r="D37" s="38">
        <f>IF(B37="","",SUMIFS(LValor,LTipo,"Entrada",LData,B37,LConsidera,1))</f>
        <v/>
      </c>
      <c r="E37" s="38">
        <f>IF(B37="","",SUMIFS(LValor,LTipo,"Saída",LData,B37,LConsidera,1))</f>
        <v/>
      </c>
      <c r="F37" s="38">
        <f>IF(B37="","",D37-E37)</f>
        <v/>
      </c>
      <c r="G37" s="38">
        <f>IF(B37="","",G36+F37)</f>
        <v/>
      </c>
    </row>
    <row r="38">
      <c r="B38" s="89">
        <f>IF(30&gt;DAY(DATE(Ano,$E$3+1,1)-1),"",$F$3+29)</f>
        <v/>
      </c>
      <c r="C38" s="90">
        <f>IF(B38="","",B38)</f>
        <v/>
      </c>
      <c r="D38" s="38">
        <f>IF(B38="","",SUMIFS(LValor,LTipo,"Entrada",LData,B38,LConsidera,1))</f>
        <v/>
      </c>
      <c r="E38" s="38">
        <f>IF(B38="","",SUMIFS(LValor,LTipo,"Saída",LData,B38,LConsidera,1))</f>
        <v/>
      </c>
      <c r="F38" s="38">
        <f>IF(B38="","",D38-E38)</f>
        <v/>
      </c>
      <c r="G38" s="38">
        <f>IF(B38="","",G37+F38)</f>
        <v/>
      </c>
    </row>
    <row r="39">
      <c r="B39" s="89">
        <f>IF(31&gt;DAY(DATE(Ano,$E$3+1,1)-1),"",$F$3+30)</f>
        <v/>
      </c>
      <c r="C39" s="90">
        <f>IF(B39="","",B39)</f>
        <v/>
      </c>
      <c r="D39" s="38">
        <f>IF(B39="","",SUMIFS(LValor,LTipo,"Entrada",LData,B39,LConsidera,1))</f>
        <v/>
      </c>
      <c r="E39" s="38">
        <f>IF(B39="","",SUMIFS(LValor,LTipo,"Saída",LData,B39,LConsidera,1))</f>
        <v/>
      </c>
      <c r="F39" s="38">
        <f>IF(B39="","",D39-E39)</f>
        <v/>
      </c>
      <c r="G39" s="38">
        <f>IF(B39="","",G38+F39)</f>
        <v/>
      </c>
    </row>
    <row r="40">
      <c r="B40" s="43" t="inlineStr">
        <is>
          <t>Total do mês</t>
        </is>
      </c>
      <c r="C40" s="43" t="n"/>
      <c r="D40" s="44">
        <f>SUM(D9:D39)</f>
        <v/>
      </c>
      <c r="E40" s="44">
        <f>SUM(E9:E39)</f>
        <v/>
      </c>
      <c r="F40" s="44">
        <f>SUM(F9:F39)</f>
        <v/>
      </c>
      <c r="G40" s="44">
        <f>G8+F40</f>
        <v/>
      </c>
      <c r="H40" s="43" t="n"/>
      <c r="I40" s="43" t="n"/>
      <c r="J40" s="43" t="n"/>
      <c r="K40" s="43" t="n"/>
      <c r="L40" s="43" t="n"/>
      <c r="M40" s="43" t="n"/>
      <c r="N40" s="43" t="n"/>
      <c r="O40" s="43" t="n"/>
      <c r="P40" s="4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4">
    <mergeCell ref="I14:J17"/>
    <mergeCell ref="B40:C40"/>
    <mergeCell ref="C5:D5"/>
    <mergeCell ref="B8:F8"/>
  </mergeCells>
  <conditionalFormatting sqref="G9:G39">
    <cfRule type="cellIs" priority="1" operator="lessThan" dxfId="1">
      <formula>0</formula>
    </cfRule>
  </conditionalFormatting>
  <conditionalFormatting sqref="B9:G39">
    <cfRule type="expression" priority="2" dxfId="7">
      <formula>$B9=TODAY()</formula>
    </cfRule>
  </conditionalFormatting>
  <dataValidations count="1">
    <dataValidation sqref="C5" showDropDown="0" showInputMessage="0" showErrorMessage="0" allowBlank="0" type="list">
      <formula1>=ListaMeses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1A3A5C"/>
    <outlinePr summaryBelow="1" summaryRight="1"/>
    <pageSetUpPr fitToPage="1"/>
  </sheetPr>
  <dimension ref="B2:P2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0" customWidth="1" min="12" max="12"/>
    <col hidden="1" width="13" customWidth="1" min="13" max="13"/>
  </cols>
  <sheetData>
    <row r="1" ht="8" customHeight="1"/>
    <row r="2">
      <c r="B2" s="12" t="inlineStr">
        <is>
          <t>Previsto x Realizado e Metas</t>
        </is>
      </c>
    </row>
    <row r="3">
      <c r="B3" s="16" t="inlineStr">
        <is>
          <t>Independe da visão escolhida: mostra o que já aconteceu e o que ainda está para vencer.</t>
        </is>
      </c>
    </row>
    <row r="4">
      <c r="K4" s="94" t="inlineStr">
        <is>
          <t>Preencha ↓</t>
        </is>
      </c>
    </row>
    <row r="5" ht="32" customHeight="1">
      <c r="B5" s="33" t="inlineStr">
        <is>
          <t>Mês</t>
        </is>
      </c>
      <c r="C5" s="33" t="inlineStr">
        <is>
          <t>Entradas realizadas</t>
        </is>
      </c>
      <c r="D5" s="33" t="inlineStr">
        <is>
          <t>Entradas a receber</t>
        </is>
      </c>
      <c r="E5" s="33" t="inlineStr">
        <is>
          <t>Saídas realizadas</t>
        </is>
      </c>
      <c r="F5" s="33" t="inlineStr">
        <is>
          <t>Saídas a pagar</t>
        </is>
      </c>
      <c r="G5" s="33" t="inlineStr">
        <is>
          <t>Resultado realizado</t>
        </is>
      </c>
      <c r="H5" s="33" t="inlineStr">
        <is>
          <t>Resultado projetado</t>
        </is>
      </c>
      <c r="I5" s="33" t="inlineStr">
        <is>
          <t>Saldo realizado</t>
        </is>
      </c>
      <c r="J5" s="33" t="inlineStr">
        <is>
          <t>Saldo projetado</t>
        </is>
      </c>
      <c r="K5" s="33" t="inlineStr">
        <is>
          <t>Meta de entradas</t>
        </is>
      </c>
      <c r="L5" s="33" t="inlineStr">
        <is>
          <t>% da meta</t>
        </is>
      </c>
    </row>
    <row r="6">
      <c r="B6" s="95" t="inlineStr">
        <is>
          <t>Janeiro</t>
        </is>
      </c>
      <c r="C6" s="41">
        <f>SUMIFS(LValor,LTipo,"Entrada",LStatus,"&lt;&gt;Previsto",LData,"&gt;="&amp;DATE(Ano,1,1),LData,"&lt;"&amp;DATE(Ano,2,1))</f>
        <v/>
      </c>
      <c r="D6" s="96">
        <f>SUMIFS(LValor,LTipo,"Entrada",LStatus,"Previsto",LData,"&gt;="&amp;DATE(Ano,1,1),LData,"&lt;"&amp;DATE(Ano,2,1))</f>
        <v/>
      </c>
      <c r="E6" s="41">
        <f>SUMIFS(LValor,LTipo,"Saída",LStatus,"&lt;&gt;Previsto",LData,"&gt;="&amp;DATE(Ano,1,1),LData,"&lt;"&amp;DATE(Ano,2,1))</f>
        <v/>
      </c>
      <c r="F6" s="96">
        <f>SUMIFS(LValor,LTipo,"Saída",LStatus,"Previsto",LData,"&gt;="&amp;DATE(Ano,1,1),LData,"&lt;"&amp;DATE(Ano,2,1))</f>
        <v/>
      </c>
      <c r="G6" s="41">
        <f>C6-E6</f>
        <v/>
      </c>
      <c r="H6" s="41">
        <f>C6+D6-E6-F6</f>
        <v/>
      </c>
      <c r="I6" s="41">
        <f>SaldoInicial+SUMIFS(LSinal,LStatus,"&lt;&gt;Previsto",LData,"&lt;"&amp;DATE(Ano,1,1))+G6</f>
        <v/>
      </c>
      <c r="J6" s="41">
        <f>SaldoInicial+SUMIFS(LSinal,LData,"&lt;"&amp;DATE(Ano,1,1))+H6</f>
        <v/>
      </c>
      <c r="K6" s="97" t="n">
        <v>25000</v>
      </c>
      <c r="L6" s="98">
        <f>IF(N(K6)=0,"",(C6+D6)/K6)</f>
        <v/>
      </c>
      <c r="M6">
        <f>IF(J6&lt;0,1,0)</f>
        <v/>
      </c>
    </row>
    <row r="7">
      <c r="B7" s="95" t="inlineStr">
        <is>
          <t>Fevereiro</t>
        </is>
      </c>
      <c r="C7" s="41">
        <f>SUMIFS(LValor,LTipo,"Entrada",LStatus,"&lt;&gt;Previsto",LData,"&gt;="&amp;DATE(Ano,2,1),LData,"&lt;"&amp;DATE(Ano,3,1))</f>
        <v/>
      </c>
      <c r="D7" s="96">
        <f>SUMIFS(LValor,LTipo,"Entrada",LStatus,"Previsto",LData,"&gt;="&amp;DATE(Ano,2,1),LData,"&lt;"&amp;DATE(Ano,3,1))</f>
        <v/>
      </c>
      <c r="E7" s="41">
        <f>SUMIFS(LValor,LTipo,"Saída",LStatus,"&lt;&gt;Previsto",LData,"&gt;="&amp;DATE(Ano,2,1),LData,"&lt;"&amp;DATE(Ano,3,1))</f>
        <v/>
      </c>
      <c r="F7" s="96">
        <f>SUMIFS(LValor,LTipo,"Saída",LStatus,"Previsto",LData,"&gt;="&amp;DATE(Ano,2,1),LData,"&lt;"&amp;DATE(Ano,3,1))</f>
        <v/>
      </c>
      <c r="G7" s="41">
        <f>C7-E7</f>
        <v/>
      </c>
      <c r="H7" s="41">
        <f>C7+D7-E7-F7</f>
        <v/>
      </c>
      <c r="I7" s="41">
        <f>I6+G7</f>
        <v/>
      </c>
      <c r="J7" s="41">
        <f>J6+H7</f>
        <v/>
      </c>
      <c r="K7" s="97" t="n">
        <v>25000</v>
      </c>
      <c r="L7" s="98">
        <f>IF(N(K7)=0,"",(C7+D7)/K7)</f>
        <v/>
      </c>
      <c r="M7">
        <f>IF(J7&lt;0,1,0)</f>
        <v/>
      </c>
    </row>
    <row r="8">
      <c r="B8" s="95" t="inlineStr">
        <is>
          <t>Março</t>
        </is>
      </c>
      <c r="C8" s="41">
        <f>SUMIFS(LValor,LTipo,"Entrada",LStatus,"&lt;&gt;Previsto",LData,"&gt;="&amp;DATE(Ano,3,1),LData,"&lt;"&amp;DATE(Ano,4,1))</f>
        <v/>
      </c>
      <c r="D8" s="96">
        <f>SUMIFS(LValor,LTipo,"Entrada",LStatus,"Previsto",LData,"&gt;="&amp;DATE(Ano,3,1),LData,"&lt;"&amp;DATE(Ano,4,1))</f>
        <v/>
      </c>
      <c r="E8" s="41">
        <f>SUMIFS(LValor,LTipo,"Saída",LStatus,"&lt;&gt;Previsto",LData,"&gt;="&amp;DATE(Ano,3,1),LData,"&lt;"&amp;DATE(Ano,4,1))</f>
        <v/>
      </c>
      <c r="F8" s="96">
        <f>SUMIFS(LValor,LTipo,"Saída",LStatus,"Previsto",LData,"&gt;="&amp;DATE(Ano,3,1),LData,"&lt;"&amp;DATE(Ano,4,1))</f>
        <v/>
      </c>
      <c r="G8" s="41">
        <f>C8-E8</f>
        <v/>
      </c>
      <c r="H8" s="41">
        <f>C8+D8-E8-F8</f>
        <v/>
      </c>
      <c r="I8" s="41">
        <f>I7+G8</f>
        <v/>
      </c>
      <c r="J8" s="41">
        <f>J7+H8</f>
        <v/>
      </c>
      <c r="K8" s="97" t="n">
        <v>25000</v>
      </c>
      <c r="L8" s="98">
        <f>IF(N(K8)=0,"",(C8+D8)/K8)</f>
        <v/>
      </c>
      <c r="M8">
        <f>IF(J8&lt;0,1,0)</f>
        <v/>
      </c>
    </row>
    <row r="9">
      <c r="B9" s="95" t="inlineStr">
        <is>
          <t>Abril</t>
        </is>
      </c>
      <c r="C9" s="41">
        <f>SUMIFS(LValor,LTipo,"Entrada",LStatus,"&lt;&gt;Previsto",LData,"&gt;="&amp;DATE(Ano,4,1),LData,"&lt;"&amp;DATE(Ano,5,1))</f>
        <v/>
      </c>
      <c r="D9" s="96">
        <f>SUMIFS(LValor,LTipo,"Entrada",LStatus,"Previsto",LData,"&gt;="&amp;DATE(Ano,4,1),LData,"&lt;"&amp;DATE(Ano,5,1))</f>
        <v/>
      </c>
      <c r="E9" s="41">
        <f>SUMIFS(LValor,LTipo,"Saída",LStatus,"&lt;&gt;Previsto",LData,"&gt;="&amp;DATE(Ano,4,1),LData,"&lt;"&amp;DATE(Ano,5,1))</f>
        <v/>
      </c>
      <c r="F9" s="96">
        <f>SUMIFS(LValor,LTipo,"Saída",LStatus,"Previsto",LData,"&gt;="&amp;DATE(Ano,4,1),LData,"&lt;"&amp;DATE(Ano,5,1))</f>
        <v/>
      </c>
      <c r="G9" s="41">
        <f>C9-E9</f>
        <v/>
      </c>
      <c r="H9" s="41">
        <f>C9+D9-E9-F9</f>
        <v/>
      </c>
      <c r="I9" s="41">
        <f>I8+G9</f>
        <v/>
      </c>
      <c r="J9" s="41">
        <f>J8+H9</f>
        <v/>
      </c>
      <c r="K9" s="97" t="n">
        <v>25000</v>
      </c>
      <c r="L9" s="98">
        <f>IF(N(K9)=0,"",(C9+D9)/K9)</f>
        <v/>
      </c>
      <c r="M9">
        <f>IF(J9&lt;0,1,0)</f>
        <v/>
      </c>
    </row>
    <row r="10">
      <c r="B10" s="95" t="inlineStr">
        <is>
          <t>Maio</t>
        </is>
      </c>
      <c r="C10" s="41">
        <f>SUMIFS(LValor,LTipo,"Entrada",LStatus,"&lt;&gt;Previsto",LData,"&gt;="&amp;DATE(Ano,5,1),LData,"&lt;"&amp;DATE(Ano,6,1))</f>
        <v/>
      </c>
      <c r="D10" s="96">
        <f>SUMIFS(LValor,LTipo,"Entrada",LStatus,"Previsto",LData,"&gt;="&amp;DATE(Ano,5,1),LData,"&lt;"&amp;DATE(Ano,6,1))</f>
        <v/>
      </c>
      <c r="E10" s="41">
        <f>SUMIFS(LValor,LTipo,"Saída",LStatus,"&lt;&gt;Previsto",LData,"&gt;="&amp;DATE(Ano,5,1),LData,"&lt;"&amp;DATE(Ano,6,1))</f>
        <v/>
      </c>
      <c r="F10" s="96">
        <f>SUMIFS(LValor,LTipo,"Saída",LStatus,"Previsto",LData,"&gt;="&amp;DATE(Ano,5,1),LData,"&lt;"&amp;DATE(Ano,6,1))</f>
        <v/>
      </c>
      <c r="G10" s="41">
        <f>C10-E10</f>
        <v/>
      </c>
      <c r="H10" s="41">
        <f>C10+D10-E10-F10</f>
        <v/>
      </c>
      <c r="I10" s="41">
        <f>I9+G10</f>
        <v/>
      </c>
      <c r="J10" s="41">
        <f>J9+H10</f>
        <v/>
      </c>
      <c r="K10" s="97" t="n">
        <v>25000</v>
      </c>
      <c r="L10" s="98">
        <f>IF(N(K10)=0,"",(C10+D10)/K10)</f>
        <v/>
      </c>
      <c r="M10">
        <f>IF(J10&lt;0,1,0)</f>
        <v/>
      </c>
    </row>
    <row r="11">
      <c r="B11" s="95" t="inlineStr">
        <is>
          <t>Junho</t>
        </is>
      </c>
      <c r="C11" s="41">
        <f>SUMIFS(LValor,LTipo,"Entrada",LStatus,"&lt;&gt;Previsto",LData,"&gt;="&amp;DATE(Ano,6,1),LData,"&lt;"&amp;DATE(Ano,7,1))</f>
        <v/>
      </c>
      <c r="D11" s="96">
        <f>SUMIFS(LValor,LTipo,"Entrada",LStatus,"Previsto",LData,"&gt;="&amp;DATE(Ano,6,1),LData,"&lt;"&amp;DATE(Ano,7,1))</f>
        <v/>
      </c>
      <c r="E11" s="41">
        <f>SUMIFS(LValor,LTipo,"Saída",LStatus,"&lt;&gt;Previsto",LData,"&gt;="&amp;DATE(Ano,6,1),LData,"&lt;"&amp;DATE(Ano,7,1))</f>
        <v/>
      </c>
      <c r="F11" s="96">
        <f>SUMIFS(LValor,LTipo,"Saída",LStatus,"Previsto",LData,"&gt;="&amp;DATE(Ano,6,1),LData,"&lt;"&amp;DATE(Ano,7,1))</f>
        <v/>
      </c>
      <c r="G11" s="41">
        <f>C11-E11</f>
        <v/>
      </c>
      <c r="H11" s="41">
        <f>C11+D11-E11-F11</f>
        <v/>
      </c>
      <c r="I11" s="41">
        <f>I10+G11</f>
        <v/>
      </c>
      <c r="J11" s="41">
        <f>J10+H11</f>
        <v/>
      </c>
      <c r="K11" s="97" t="n">
        <v>25000</v>
      </c>
      <c r="L11" s="98">
        <f>IF(N(K11)=0,"",(C11+D11)/K11)</f>
        <v/>
      </c>
      <c r="M11">
        <f>IF(J11&lt;0,1,0)</f>
        <v/>
      </c>
    </row>
    <row r="12">
      <c r="B12" s="95" t="inlineStr">
        <is>
          <t>Julho</t>
        </is>
      </c>
      <c r="C12" s="41">
        <f>SUMIFS(LValor,LTipo,"Entrada",LStatus,"&lt;&gt;Previsto",LData,"&gt;="&amp;DATE(Ano,7,1),LData,"&lt;"&amp;DATE(Ano,8,1))</f>
        <v/>
      </c>
      <c r="D12" s="96">
        <f>SUMIFS(LValor,LTipo,"Entrada",LStatus,"Previsto",LData,"&gt;="&amp;DATE(Ano,7,1),LData,"&lt;"&amp;DATE(Ano,8,1))</f>
        <v/>
      </c>
      <c r="E12" s="41">
        <f>SUMIFS(LValor,LTipo,"Saída",LStatus,"&lt;&gt;Previsto",LData,"&gt;="&amp;DATE(Ano,7,1),LData,"&lt;"&amp;DATE(Ano,8,1))</f>
        <v/>
      </c>
      <c r="F12" s="96">
        <f>SUMIFS(LValor,LTipo,"Saída",LStatus,"Previsto",LData,"&gt;="&amp;DATE(Ano,7,1),LData,"&lt;"&amp;DATE(Ano,8,1))</f>
        <v/>
      </c>
      <c r="G12" s="41">
        <f>C12-E12</f>
        <v/>
      </c>
      <c r="H12" s="41">
        <f>C12+D12-E12-F12</f>
        <v/>
      </c>
      <c r="I12" s="41">
        <f>I11+G12</f>
        <v/>
      </c>
      <c r="J12" s="41">
        <f>J11+H12</f>
        <v/>
      </c>
      <c r="K12" s="97" t="n">
        <v>25000</v>
      </c>
      <c r="L12" s="98">
        <f>IF(N(K12)=0,"",(C12+D12)/K12)</f>
        <v/>
      </c>
      <c r="M12">
        <f>IF(J12&lt;0,1,0)</f>
        <v/>
      </c>
    </row>
    <row r="13">
      <c r="B13" s="95" t="inlineStr">
        <is>
          <t>Agosto</t>
        </is>
      </c>
      <c r="C13" s="41">
        <f>SUMIFS(LValor,LTipo,"Entrada",LStatus,"&lt;&gt;Previsto",LData,"&gt;="&amp;DATE(Ano,8,1),LData,"&lt;"&amp;DATE(Ano,9,1))</f>
        <v/>
      </c>
      <c r="D13" s="96">
        <f>SUMIFS(LValor,LTipo,"Entrada",LStatus,"Previsto",LData,"&gt;="&amp;DATE(Ano,8,1),LData,"&lt;"&amp;DATE(Ano,9,1))</f>
        <v/>
      </c>
      <c r="E13" s="41">
        <f>SUMIFS(LValor,LTipo,"Saída",LStatus,"&lt;&gt;Previsto",LData,"&gt;="&amp;DATE(Ano,8,1),LData,"&lt;"&amp;DATE(Ano,9,1))</f>
        <v/>
      </c>
      <c r="F13" s="96">
        <f>SUMIFS(LValor,LTipo,"Saída",LStatus,"Previsto",LData,"&gt;="&amp;DATE(Ano,8,1),LData,"&lt;"&amp;DATE(Ano,9,1))</f>
        <v/>
      </c>
      <c r="G13" s="41">
        <f>C13-E13</f>
        <v/>
      </c>
      <c r="H13" s="41">
        <f>C13+D13-E13-F13</f>
        <v/>
      </c>
      <c r="I13" s="41">
        <f>I12+G13</f>
        <v/>
      </c>
      <c r="J13" s="41">
        <f>J12+H13</f>
        <v/>
      </c>
      <c r="K13" s="97" t="n">
        <v>25000</v>
      </c>
      <c r="L13" s="98">
        <f>IF(N(K13)=0,"",(C13+D13)/K13)</f>
        <v/>
      </c>
      <c r="M13">
        <f>IF(J13&lt;0,1,0)</f>
        <v/>
      </c>
    </row>
    <row r="14">
      <c r="B14" s="95" t="inlineStr">
        <is>
          <t>Setembro</t>
        </is>
      </c>
      <c r="C14" s="41">
        <f>SUMIFS(LValor,LTipo,"Entrada",LStatus,"&lt;&gt;Previsto",LData,"&gt;="&amp;DATE(Ano,9,1),LData,"&lt;"&amp;DATE(Ano,10,1))</f>
        <v/>
      </c>
      <c r="D14" s="96">
        <f>SUMIFS(LValor,LTipo,"Entrada",LStatus,"Previsto",LData,"&gt;="&amp;DATE(Ano,9,1),LData,"&lt;"&amp;DATE(Ano,10,1))</f>
        <v/>
      </c>
      <c r="E14" s="41">
        <f>SUMIFS(LValor,LTipo,"Saída",LStatus,"&lt;&gt;Previsto",LData,"&gt;="&amp;DATE(Ano,9,1),LData,"&lt;"&amp;DATE(Ano,10,1))</f>
        <v/>
      </c>
      <c r="F14" s="96">
        <f>SUMIFS(LValor,LTipo,"Saída",LStatus,"Previsto",LData,"&gt;="&amp;DATE(Ano,9,1),LData,"&lt;"&amp;DATE(Ano,10,1))</f>
        <v/>
      </c>
      <c r="G14" s="41">
        <f>C14-E14</f>
        <v/>
      </c>
      <c r="H14" s="41">
        <f>C14+D14-E14-F14</f>
        <v/>
      </c>
      <c r="I14" s="41">
        <f>I13+G14</f>
        <v/>
      </c>
      <c r="J14" s="41">
        <f>J13+H14</f>
        <v/>
      </c>
      <c r="K14" s="97" t="n">
        <v>25000</v>
      </c>
      <c r="L14" s="98">
        <f>IF(N(K14)=0,"",(C14+D14)/K14)</f>
        <v/>
      </c>
      <c r="M14">
        <f>IF(J14&lt;0,1,0)</f>
        <v/>
      </c>
    </row>
    <row r="15">
      <c r="B15" s="95" t="inlineStr">
        <is>
          <t>Outubro</t>
        </is>
      </c>
      <c r="C15" s="41">
        <f>SUMIFS(LValor,LTipo,"Entrada",LStatus,"&lt;&gt;Previsto",LData,"&gt;="&amp;DATE(Ano,10,1),LData,"&lt;"&amp;DATE(Ano,11,1))</f>
        <v/>
      </c>
      <c r="D15" s="96">
        <f>SUMIFS(LValor,LTipo,"Entrada",LStatus,"Previsto",LData,"&gt;="&amp;DATE(Ano,10,1),LData,"&lt;"&amp;DATE(Ano,11,1))</f>
        <v/>
      </c>
      <c r="E15" s="41">
        <f>SUMIFS(LValor,LTipo,"Saída",LStatus,"&lt;&gt;Previsto",LData,"&gt;="&amp;DATE(Ano,10,1),LData,"&lt;"&amp;DATE(Ano,11,1))</f>
        <v/>
      </c>
      <c r="F15" s="96">
        <f>SUMIFS(LValor,LTipo,"Saída",LStatus,"Previsto",LData,"&gt;="&amp;DATE(Ano,10,1),LData,"&lt;"&amp;DATE(Ano,11,1))</f>
        <v/>
      </c>
      <c r="G15" s="41">
        <f>C15-E15</f>
        <v/>
      </c>
      <c r="H15" s="41">
        <f>C15+D15-E15-F15</f>
        <v/>
      </c>
      <c r="I15" s="41">
        <f>I14+G15</f>
        <v/>
      </c>
      <c r="J15" s="41">
        <f>J14+H15</f>
        <v/>
      </c>
      <c r="K15" s="97" t="n">
        <v>25000</v>
      </c>
      <c r="L15" s="98">
        <f>IF(N(K15)=0,"",(C15+D15)/K15)</f>
        <v/>
      </c>
      <c r="M15">
        <f>IF(J15&lt;0,1,0)</f>
        <v/>
      </c>
    </row>
    <row r="16">
      <c r="B16" s="95" t="inlineStr">
        <is>
          <t>Novembro</t>
        </is>
      </c>
      <c r="C16" s="41">
        <f>SUMIFS(LValor,LTipo,"Entrada",LStatus,"&lt;&gt;Previsto",LData,"&gt;="&amp;DATE(Ano,11,1),LData,"&lt;"&amp;DATE(Ano,12,1))</f>
        <v/>
      </c>
      <c r="D16" s="96">
        <f>SUMIFS(LValor,LTipo,"Entrada",LStatus,"Previsto",LData,"&gt;="&amp;DATE(Ano,11,1),LData,"&lt;"&amp;DATE(Ano,12,1))</f>
        <v/>
      </c>
      <c r="E16" s="41">
        <f>SUMIFS(LValor,LTipo,"Saída",LStatus,"&lt;&gt;Previsto",LData,"&gt;="&amp;DATE(Ano,11,1),LData,"&lt;"&amp;DATE(Ano,12,1))</f>
        <v/>
      </c>
      <c r="F16" s="96">
        <f>SUMIFS(LValor,LTipo,"Saída",LStatus,"Previsto",LData,"&gt;="&amp;DATE(Ano,11,1),LData,"&lt;"&amp;DATE(Ano,12,1))</f>
        <v/>
      </c>
      <c r="G16" s="41">
        <f>C16-E16</f>
        <v/>
      </c>
      <c r="H16" s="41">
        <f>C16+D16-E16-F16</f>
        <v/>
      </c>
      <c r="I16" s="41">
        <f>I15+G16</f>
        <v/>
      </c>
      <c r="J16" s="41">
        <f>J15+H16</f>
        <v/>
      </c>
      <c r="K16" s="97" t="n">
        <v>25000</v>
      </c>
      <c r="L16" s="98">
        <f>IF(N(K16)=0,"",(C16+D16)/K16)</f>
        <v/>
      </c>
      <c r="M16">
        <f>IF(J16&lt;0,1,0)</f>
        <v/>
      </c>
    </row>
    <row r="17">
      <c r="B17" s="95" t="inlineStr">
        <is>
          <t>Dezembro</t>
        </is>
      </c>
      <c r="C17" s="41">
        <f>SUMIFS(LValor,LTipo,"Entrada",LStatus,"&lt;&gt;Previsto",LData,"&gt;="&amp;DATE(Ano,12,1),LData,"&lt;"&amp;DATE(Ano,13,1))</f>
        <v/>
      </c>
      <c r="D17" s="96">
        <f>SUMIFS(LValor,LTipo,"Entrada",LStatus,"Previsto",LData,"&gt;="&amp;DATE(Ano,12,1),LData,"&lt;"&amp;DATE(Ano,13,1))</f>
        <v/>
      </c>
      <c r="E17" s="41">
        <f>SUMIFS(LValor,LTipo,"Saída",LStatus,"&lt;&gt;Previsto",LData,"&gt;="&amp;DATE(Ano,12,1),LData,"&lt;"&amp;DATE(Ano,13,1))</f>
        <v/>
      </c>
      <c r="F17" s="96">
        <f>SUMIFS(LValor,LTipo,"Saída",LStatus,"Previsto",LData,"&gt;="&amp;DATE(Ano,12,1),LData,"&lt;"&amp;DATE(Ano,13,1))</f>
        <v/>
      </c>
      <c r="G17" s="41">
        <f>C17-E17</f>
        <v/>
      </c>
      <c r="H17" s="41">
        <f>C17+D17-E17-F17</f>
        <v/>
      </c>
      <c r="I17" s="41">
        <f>I16+G17</f>
        <v/>
      </c>
      <c r="J17" s="41">
        <f>J16+H17</f>
        <v/>
      </c>
      <c r="K17" s="97" t="n">
        <v>25000</v>
      </c>
      <c r="L17" s="98">
        <f>IF(N(K17)=0,"",(C17+D17)/K17)</f>
        <v/>
      </c>
      <c r="M17">
        <f>IF(J17&lt;0,1,0)</f>
        <v/>
      </c>
    </row>
    <row r="18">
      <c r="B18" s="43" t="inlineStr">
        <is>
          <t>Total</t>
        </is>
      </c>
      <c r="C18" s="78">
        <f>SUM(C6:C17)</f>
        <v/>
      </c>
      <c r="D18" s="78">
        <f>SUM(D6:D17)</f>
        <v/>
      </c>
      <c r="E18" s="78">
        <f>SUM(E6:E17)</f>
        <v/>
      </c>
      <c r="F18" s="78">
        <f>SUM(F6:F17)</f>
        <v/>
      </c>
      <c r="G18" s="78">
        <f>SUM(G6:G17)</f>
        <v/>
      </c>
      <c r="H18" s="78">
        <f>SUM(H6:H17)</f>
        <v/>
      </c>
      <c r="I18" s="78">
        <f>I17</f>
        <v/>
      </c>
      <c r="J18" s="78">
        <f>J17</f>
        <v/>
      </c>
      <c r="K18" s="78">
        <f>SUM(K6:K17)</f>
        <v/>
      </c>
      <c r="L18" s="99">
        <f>IF(N(K18)=0,"",(C18+D18)/K18)</f>
        <v/>
      </c>
      <c r="M18" s="43" t="n"/>
      <c r="N18" s="43" t="n"/>
      <c r="O18" s="43" t="n"/>
      <c r="P18" s="43" t="n"/>
    </row>
    <row r="21">
      <c r="B21" s="17" t="inlineStr">
        <is>
          <t>Como ler</t>
        </is>
      </c>
    </row>
    <row r="22">
      <c r="B22" s="100" t="inlineStr">
        <is>
          <t>• Realizado = lançamentos com status Realizado (já entrou ou saiu).</t>
        </is>
      </c>
    </row>
    <row r="23">
      <c r="B23" s="100" t="inlineStr">
        <is>
          <t>• A receber / a pagar = lançamentos com status Previsto naquele mês.</t>
        </is>
      </c>
    </row>
    <row r="24">
      <c r="B24" s="100" t="inlineStr">
        <is>
          <t>• Saldo projetado = quanto vai sobrar no fim do mês se tudo que está previsto acontecer.</t>
        </is>
      </c>
    </row>
    <row r="25">
      <c r="B25" s="100" t="inlineStr">
        <is>
          <t>• Meta de entradas: digite quanto quer faturar por mês. % da meta compara com realizado + a receber.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I6:J18">
    <cfRule type="cellIs" priority="1" operator="lessThan" dxfId="1">
      <formula>0</formula>
    </cfRule>
  </conditionalFormatting>
  <conditionalFormatting sqref="L6:L17">
    <cfRule type="expression" priority="2" dxfId="2">
      <formula>AND(L6&lt;&gt;"",L6&gt;=1)</formula>
    </cfRule>
    <cfRule type="expression" priority="3" dxfId="0">
      <formula>AND(L6&lt;&gt;"",L6&lt;0.8)</formula>
    </cfRule>
  </conditionalFormatting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B2:N65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" customWidth="1" min="1" max="1"/>
    <col width="40" customWidth="1" min="2" max="2"/>
    <col width="14" customWidth="1" min="3" max="3"/>
    <col width="26" customWidth="1" min="4" max="4"/>
    <col width="4" customWidth="1" min="5" max="5"/>
    <col width="26" customWidth="1" min="6" max="6"/>
    <col width="4" customWidth="1" min="7" max="7"/>
    <col width="30" customWidth="1" min="8" max="8"/>
    <col width="18" customWidth="1" min="9" max="9"/>
    <col width="4" customWidth="1" min="10" max="10"/>
    <col width="12" customWidth="1" min="11" max="11"/>
    <col width="12" customWidth="1" min="12" max="12"/>
    <col hidden="1" width="13" customWidth="1" min="14" max="14"/>
  </cols>
  <sheetData>
    <row r="1" ht="8" customHeight="1"/>
    <row r="2">
      <c r="B2" s="12" t="inlineStr">
        <is>
          <t>Configurações</t>
        </is>
      </c>
    </row>
    <row r="3">
      <c r="B3" s="16" t="inlineStr">
        <is>
          <t>Preencha uma vez no começo do ano. Células amarelas são suas.</t>
        </is>
      </c>
    </row>
    <row r="5">
      <c r="B5" s="17" t="inlineStr">
        <is>
          <t>DADOS DA EMPRESA</t>
        </is>
      </c>
      <c r="F5" s="17" t="inlineStr">
        <is>
          <t>Dica</t>
        </is>
      </c>
    </row>
    <row r="6">
      <c r="B6" s="9" t="inlineStr">
        <is>
          <t>Nome da empresa</t>
        </is>
      </c>
      <c r="C6" s="101" t="inlineStr">
        <is>
          <t>Minha Empresa</t>
        </is>
      </c>
      <c r="F6" s="93" t="inlineStr">
        <is>
          <t>Use "Somente realizado" para ver o caixa de verdade. Troque para "Realizado + previsto" para projetar o caixa com as contas que ainda vão vencer.</t>
        </is>
      </c>
    </row>
    <row r="7">
      <c r="B7" s="9" t="inlineStr">
        <is>
          <t>Ano da planilha</t>
        </is>
      </c>
      <c r="C7" s="102" t="n">
        <v>2026</v>
      </c>
    </row>
    <row r="8">
      <c r="B8" s="9" t="inlineStr">
        <is>
          <t>Visão dos relatórios</t>
        </is>
      </c>
      <c r="C8" s="101" t="inlineStr">
        <is>
          <t>Somente realizado</t>
        </is>
      </c>
    </row>
    <row r="9">
      <c r="B9" s="9" t="inlineStr">
        <is>
          <t>Saldo inicial total (soma das contas)</t>
        </is>
      </c>
      <c r="C9" s="88">
        <f>SUM(I13:I22)</f>
        <v/>
      </c>
      <c r="D9" s="34" t="n"/>
    </row>
    <row r="11">
      <c r="B11" s="17" t="inlineStr">
        <is>
          <t>CATEGORIAS</t>
        </is>
      </c>
      <c r="F11" s="17" t="inlineStr">
        <is>
          <t>FORMAS DE PAGAMENTO</t>
        </is>
      </c>
      <c r="H11" s="17" t="inlineStr">
        <is>
          <t>CONTAS (onde o dinheiro fica)</t>
        </is>
      </c>
    </row>
    <row r="12">
      <c r="B12" s="33" t="inlineStr">
        <is>
          <t>Categoria</t>
        </is>
      </c>
      <c r="C12" s="33" t="inlineStr">
        <is>
          <t>Tipo</t>
        </is>
      </c>
      <c r="D12" s="33" t="inlineStr">
        <is>
          <t>Grupo</t>
        </is>
      </c>
      <c r="F12" s="33" t="inlineStr">
        <is>
          <t>Forma</t>
        </is>
      </c>
      <c r="H12" s="33" t="inlineStr">
        <is>
          <t>Conta</t>
        </is>
      </c>
      <c r="I12" s="33" t="inlineStr">
        <is>
          <t>Saldo em 1º de janeiro</t>
        </is>
      </c>
      <c r="K12" s="103" t="inlineStr">
        <is>
          <t>nº entrada</t>
        </is>
      </c>
      <c r="L12" s="103" t="inlineStr">
        <is>
          <t>nº saída</t>
        </is>
      </c>
      <c r="N12" s="46" t="inlineStr">
        <is>
          <t>Meses</t>
        </is>
      </c>
    </row>
    <row r="13">
      <c r="B13" s="101" t="inlineStr">
        <is>
          <t>Vendas à vista (dinheiro e PIX)</t>
        </is>
      </c>
      <c r="C13" s="101" t="inlineStr">
        <is>
          <t>Entrada</t>
        </is>
      </c>
      <c r="D13" s="101" t="inlineStr">
        <is>
          <t>Operação</t>
        </is>
      </c>
      <c r="F13" s="101" t="inlineStr">
        <is>
          <t>PIX</t>
        </is>
      </c>
      <c r="H13" s="101" t="inlineStr">
        <is>
          <t>Caixa (dinheiro)</t>
        </is>
      </c>
      <c r="I13" s="104" t="n">
        <v>800</v>
      </c>
      <c r="K13" s="105">
        <f>IF(C13="Entrada",COUNTIF($C$13:C13,"Entrada"),"")</f>
        <v/>
      </c>
      <c r="L13" s="105">
        <f>IF(C13="Saída",COUNTIF($C$13:C13,"Saída"),"")</f>
        <v/>
      </c>
      <c r="N13" s="47" t="inlineStr">
        <is>
          <t>Janeiro</t>
        </is>
      </c>
    </row>
    <row r="14">
      <c r="B14" s="101" t="inlineStr">
        <is>
          <t>Recebimentos de cartão (maquininha)</t>
        </is>
      </c>
      <c r="C14" s="101" t="inlineStr">
        <is>
          <t>Entrada</t>
        </is>
      </c>
      <c r="D14" s="101" t="inlineStr">
        <is>
          <t>Operação</t>
        </is>
      </c>
      <c r="F14" s="101" t="inlineStr">
        <is>
          <t>Dinheiro</t>
        </is>
      </c>
      <c r="H14" s="101" t="inlineStr">
        <is>
          <t>Conta bancária PJ</t>
        </is>
      </c>
      <c r="I14" s="104" t="n">
        <v>6000</v>
      </c>
      <c r="K14" s="105">
        <f>IF(C14="Entrada",COUNTIF($C$13:C14,"Entrada"),"")</f>
        <v/>
      </c>
      <c r="L14" s="105">
        <f>IF(C14="Saída",COUNTIF($C$13:C14,"Saída"),"")</f>
        <v/>
      </c>
      <c r="N14" s="47" t="inlineStr">
        <is>
          <t>Fevereiro</t>
        </is>
      </c>
    </row>
    <row r="15">
      <c r="B15" s="101" t="inlineStr">
        <is>
          <t>Prestação de serviços</t>
        </is>
      </c>
      <c r="C15" s="101" t="inlineStr">
        <is>
          <t>Entrada</t>
        </is>
      </c>
      <c r="D15" s="101" t="inlineStr">
        <is>
          <t>Operação</t>
        </is>
      </c>
      <c r="F15" s="101" t="inlineStr">
        <is>
          <t>Cartão de débito</t>
        </is>
      </c>
      <c r="H15" s="101" t="inlineStr">
        <is>
          <t>Conta da maquininha</t>
        </is>
      </c>
      <c r="I15" s="104" t="n">
        <v>0</v>
      </c>
      <c r="K15" s="105">
        <f>IF(C15="Entrada",COUNTIF($C$13:C15,"Entrada"),"")</f>
        <v/>
      </c>
      <c r="L15" s="105">
        <f>IF(C15="Saída",COUNTIF($C$13:C15,"Saída"),"")</f>
        <v/>
      </c>
      <c r="N15" s="47" t="inlineStr">
        <is>
          <t>Março</t>
        </is>
      </c>
    </row>
    <row r="16">
      <c r="B16" s="101" t="inlineStr">
        <is>
          <t>Recebimento de clientes a prazo</t>
        </is>
      </c>
      <c r="C16" s="101" t="inlineStr">
        <is>
          <t>Entrada</t>
        </is>
      </c>
      <c r="D16" s="101" t="inlineStr">
        <is>
          <t>Operação</t>
        </is>
      </c>
      <c r="F16" s="101" t="inlineStr">
        <is>
          <t>Cartão de crédito</t>
        </is>
      </c>
      <c r="H16" s="101" t="n"/>
      <c r="I16" s="104" t="n"/>
      <c r="K16" s="105">
        <f>IF(C16="Entrada",COUNTIF($C$13:C16,"Entrada"),"")</f>
        <v/>
      </c>
      <c r="L16" s="105">
        <f>IF(C16="Saída",COUNTIF($C$13:C16,"Saída"),"")</f>
        <v/>
      </c>
      <c r="N16" s="47" t="inlineStr">
        <is>
          <t>Abril</t>
        </is>
      </c>
    </row>
    <row r="17">
      <c r="B17" s="101" t="inlineStr">
        <is>
          <t>Outras receitas</t>
        </is>
      </c>
      <c r="C17" s="101" t="inlineStr">
        <is>
          <t>Entrada</t>
        </is>
      </c>
      <c r="D17" s="101" t="inlineStr">
        <is>
          <t>Operação</t>
        </is>
      </c>
      <c r="F17" s="101" t="inlineStr">
        <is>
          <t>Boleto</t>
        </is>
      </c>
      <c r="H17" s="101" t="n"/>
      <c r="I17" s="104" t="n"/>
      <c r="K17" s="105">
        <f>IF(C17="Entrada",COUNTIF($C$13:C17,"Entrada"),"")</f>
        <v/>
      </c>
      <c r="L17" s="105">
        <f>IF(C17="Saída",COUNTIF($C$13:C17,"Saída"),"")</f>
        <v/>
      </c>
      <c r="N17" s="47" t="inlineStr">
        <is>
          <t>Maio</t>
        </is>
      </c>
    </row>
    <row r="18">
      <c r="B18" s="101" t="inlineStr">
        <is>
          <t>Venda de equipamentos e bens</t>
        </is>
      </c>
      <c r="C18" s="101" t="inlineStr">
        <is>
          <t>Entrada</t>
        </is>
      </c>
      <c r="D18" s="101" t="inlineStr">
        <is>
          <t>Investimentos</t>
        </is>
      </c>
      <c r="F18" s="101" t="inlineStr">
        <is>
          <t>Transferência (TED)</t>
        </is>
      </c>
      <c r="H18" s="101" t="n"/>
      <c r="I18" s="104" t="n"/>
      <c r="K18" s="105">
        <f>IF(C18="Entrada",COUNTIF($C$13:C18,"Entrada"),"")</f>
        <v/>
      </c>
      <c r="L18" s="105">
        <f>IF(C18="Saída",COUNTIF($C$13:C18,"Saída"),"")</f>
        <v/>
      </c>
      <c r="N18" s="47" t="inlineStr">
        <is>
          <t>Junho</t>
        </is>
      </c>
    </row>
    <row r="19">
      <c r="B19" s="101" t="inlineStr">
        <is>
          <t>Empréstimos e financiamentos recebidos</t>
        </is>
      </c>
      <c r="C19" s="101" t="inlineStr">
        <is>
          <t>Entrada</t>
        </is>
      </c>
      <c r="D19" s="101" t="inlineStr">
        <is>
          <t>Financiamentos e sócios</t>
        </is>
      </c>
      <c r="F19" s="101" t="inlineStr">
        <is>
          <t>Débito automático</t>
        </is>
      </c>
      <c r="H19" s="101" t="n"/>
      <c r="I19" s="104" t="n"/>
      <c r="K19" s="105">
        <f>IF(C19="Entrada",COUNTIF($C$13:C19,"Entrada"),"")</f>
        <v/>
      </c>
      <c r="L19" s="105">
        <f>IF(C19="Saída",COUNTIF($C$13:C19,"Saída"),"")</f>
        <v/>
      </c>
      <c r="N19" s="47" t="inlineStr">
        <is>
          <t>Julho</t>
        </is>
      </c>
    </row>
    <row r="20">
      <c r="B20" s="101" t="inlineStr">
        <is>
          <t>Aporte do dono ou sócios</t>
        </is>
      </c>
      <c r="C20" s="101" t="inlineStr">
        <is>
          <t>Entrada</t>
        </is>
      </c>
      <c r="D20" s="101" t="inlineStr">
        <is>
          <t>Financiamentos e sócios</t>
        </is>
      </c>
      <c r="F20" s="101" t="inlineStr">
        <is>
          <t>Vale-refeição/alimentação</t>
        </is>
      </c>
      <c r="H20" s="101" t="n"/>
      <c r="I20" s="104" t="n"/>
      <c r="K20" s="105">
        <f>IF(C20="Entrada",COUNTIF($C$13:C20,"Entrada"),"")</f>
        <v/>
      </c>
      <c r="L20" s="105">
        <f>IF(C20="Saída",COUNTIF($C$13:C20,"Saída"),"")</f>
        <v/>
      </c>
      <c r="N20" s="47" t="inlineStr">
        <is>
          <t>Agosto</t>
        </is>
      </c>
    </row>
    <row r="21">
      <c r="B21" s="101" t="inlineStr">
        <is>
          <t>Compra de mercadorias e matéria-prima</t>
        </is>
      </c>
      <c r="C21" s="101" t="inlineStr">
        <is>
          <t>Saída</t>
        </is>
      </c>
      <c r="D21" s="101" t="inlineStr">
        <is>
          <t>Operação</t>
        </is>
      </c>
      <c r="F21" s="101" t="inlineStr">
        <is>
          <t>Outro</t>
        </is>
      </c>
      <c r="H21" s="101" t="n"/>
      <c r="I21" s="104" t="n"/>
      <c r="K21" s="105">
        <f>IF(C21="Entrada",COUNTIF($C$13:C21,"Entrada"),"")</f>
        <v/>
      </c>
      <c r="L21" s="105">
        <f>IF(C21="Saída",COUNTIF($C$13:C21,"Saída"),"")</f>
        <v/>
      </c>
      <c r="N21" s="47" t="inlineStr">
        <is>
          <t>Setembro</t>
        </is>
      </c>
    </row>
    <row r="22">
      <c r="B22" s="101" t="inlineStr">
        <is>
          <t>Fornecedores e serviços terceirizados</t>
        </is>
      </c>
      <c r="C22" s="101" t="inlineStr">
        <is>
          <t>Saída</t>
        </is>
      </c>
      <c r="D22" s="101" t="inlineStr">
        <is>
          <t>Operação</t>
        </is>
      </c>
      <c r="F22" s="101" t="n"/>
      <c r="H22" s="101" t="n"/>
      <c r="I22" s="104" t="n"/>
      <c r="K22" s="105">
        <f>IF(C22="Entrada",COUNTIF($C$13:C22,"Entrada"),"")</f>
        <v/>
      </c>
      <c r="L22" s="105">
        <f>IF(C22="Saída",COUNTIF($C$13:C22,"Saída"),"")</f>
        <v/>
      </c>
      <c r="N22" s="47" t="inlineStr">
        <is>
          <t>Outubro</t>
        </is>
      </c>
    </row>
    <row r="23">
      <c r="B23" s="101" t="inlineStr">
        <is>
          <t>Aluguel e condomínio</t>
        </is>
      </c>
      <c r="C23" s="101" t="inlineStr">
        <is>
          <t>Saída</t>
        </is>
      </c>
      <c r="D23" s="101" t="inlineStr">
        <is>
          <t>Operação</t>
        </is>
      </c>
      <c r="F23" s="101" t="n"/>
      <c r="K23" s="105">
        <f>IF(C23="Entrada",COUNTIF($C$13:C23,"Entrada"),"")</f>
        <v/>
      </c>
      <c r="L23" s="105">
        <f>IF(C23="Saída",COUNTIF($C$13:C23,"Saída"),"")</f>
        <v/>
      </c>
      <c r="N23" s="47" t="inlineStr">
        <is>
          <t>Novembro</t>
        </is>
      </c>
    </row>
    <row r="24">
      <c r="B24" s="101" t="inlineStr">
        <is>
          <t>Água, luz, internet e telefone</t>
        </is>
      </c>
      <c r="C24" s="101" t="inlineStr">
        <is>
          <t>Saída</t>
        </is>
      </c>
      <c r="D24" s="101" t="inlineStr">
        <is>
          <t>Operação</t>
        </is>
      </c>
      <c r="F24" s="101" t="n"/>
      <c r="K24" s="105">
        <f>IF(C24="Entrada",COUNTIF($C$13:C24,"Entrada"),"")</f>
        <v/>
      </c>
      <c r="L24" s="105">
        <f>IF(C24="Saída",COUNTIF($C$13:C24,"Saída"),"")</f>
        <v/>
      </c>
      <c r="N24" s="47" t="inlineStr">
        <is>
          <t>Dezembro</t>
        </is>
      </c>
    </row>
    <row r="25">
      <c r="B25" s="101" t="inlineStr">
        <is>
          <t>Salários e encargos</t>
        </is>
      </c>
      <c r="C25" s="101" t="inlineStr">
        <is>
          <t>Saída</t>
        </is>
      </c>
      <c r="D25" s="101" t="inlineStr">
        <is>
          <t>Operação</t>
        </is>
      </c>
      <c r="F25" s="101" t="n"/>
      <c r="K25" s="105">
        <f>IF(C25="Entrada",COUNTIF($C$13:C25,"Entrada"),"")</f>
        <v/>
      </c>
      <c r="L25" s="105">
        <f>IF(C25="Saída",COUNTIF($C$13:C25,"Saída"),"")</f>
        <v/>
      </c>
    </row>
    <row r="26">
      <c r="B26" s="101" t="inlineStr">
        <is>
          <t>Pró-labore / retirada do dono</t>
        </is>
      </c>
      <c r="C26" s="101" t="inlineStr">
        <is>
          <t>Saída</t>
        </is>
      </c>
      <c r="D26" s="101" t="inlineStr">
        <is>
          <t>Operação</t>
        </is>
      </c>
      <c r="F26" s="101" t="n"/>
      <c r="K26" s="105">
        <f>IF(C26="Entrada",COUNTIF($C$13:C26,"Entrada"),"")</f>
        <v/>
      </c>
      <c r="L26" s="105">
        <f>IF(C26="Saída",COUNTIF($C$13:C26,"Saída"),"")</f>
        <v/>
      </c>
    </row>
    <row r="27">
      <c r="B27" s="101" t="inlineStr">
        <is>
          <t>Impostos (DAS, Simples e outros)</t>
        </is>
      </c>
      <c r="C27" s="101" t="inlineStr">
        <is>
          <t>Saída</t>
        </is>
      </c>
      <c r="D27" s="101" t="inlineStr">
        <is>
          <t>Operação</t>
        </is>
      </c>
      <c r="F27" s="101" t="n"/>
      <c r="K27" s="105">
        <f>IF(C27="Entrada",COUNTIF($C$13:C27,"Entrada"),"")</f>
        <v/>
      </c>
      <c r="L27" s="105">
        <f>IF(C27="Saída",COUNTIF($C$13:C27,"Saída"),"")</f>
        <v/>
      </c>
    </row>
    <row r="28">
      <c r="B28" s="101" t="inlineStr">
        <is>
          <t>Taxas de maquininha, banco e boleto</t>
        </is>
      </c>
      <c r="C28" s="101" t="inlineStr">
        <is>
          <t>Saída</t>
        </is>
      </c>
      <c r="D28" s="101" t="inlineStr">
        <is>
          <t>Operação</t>
        </is>
      </c>
      <c r="K28" s="105">
        <f>IF(C28="Entrada",COUNTIF($C$13:C28,"Entrada"),"")</f>
        <v/>
      </c>
      <c r="L28" s="105">
        <f>IF(C28="Saída",COUNTIF($C$13:C28,"Saída"),"")</f>
        <v/>
      </c>
    </row>
    <row r="29">
      <c r="B29" s="101" t="inlineStr">
        <is>
          <t>Contabilidade</t>
        </is>
      </c>
      <c r="C29" s="101" t="inlineStr">
        <is>
          <t>Saída</t>
        </is>
      </c>
      <c r="D29" s="101" t="inlineStr">
        <is>
          <t>Operação</t>
        </is>
      </c>
      <c r="K29" s="105">
        <f>IF(C29="Entrada",COUNTIF($C$13:C29,"Entrada"),"")</f>
        <v/>
      </c>
      <c r="L29" s="105">
        <f>IF(C29="Saída",COUNTIF($C$13:C29,"Saída"),"")</f>
        <v/>
      </c>
    </row>
    <row r="30">
      <c r="B30" s="101" t="inlineStr">
        <is>
          <t>Marketing e anúncios</t>
        </is>
      </c>
      <c r="C30" s="101" t="inlineStr">
        <is>
          <t>Saída</t>
        </is>
      </c>
      <c r="D30" s="101" t="inlineStr">
        <is>
          <t>Operação</t>
        </is>
      </c>
      <c r="K30" s="105">
        <f>IF(C30="Entrada",COUNTIF($C$13:C30,"Entrada"),"")</f>
        <v/>
      </c>
      <c r="L30" s="105">
        <f>IF(C30="Saída",COUNTIF($C$13:C30,"Saída"),"")</f>
        <v/>
      </c>
    </row>
    <row r="31">
      <c r="B31" s="101" t="inlineStr">
        <is>
          <t>Sistemas, apps e assinaturas</t>
        </is>
      </c>
      <c r="C31" s="101" t="inlineStr">
        <is>
          <t>Saída</t>
        </is>
      </c>
      <c r="D31" s="101" t="inlineStr">
        <is>
          <t>Operação</t>
        </is>
      </c>
      <c r="K31" s="105">
        <f>IF(C31="Entrada",COUNTIF($C$13:C31,"Entrada"),"")</f>
        <v/>
      </c>
      <c r="L31" s="105">
        <f>IF(C31="Saída",COUNTIF($C$13:C31,"Saída"),"")</f>
        <v/>
      </c>
    </row>
    <row r="32">
      <c r="B32" s="101" t="inlineStr">
        <is>
          <t>Transporte, frete e combustível</t>
        </is>
      </c>
      <c r="C32" s="101" t="inlineStr">
        <is>
          <t>Saída</t>
        </is>
      </c>
      <c r="D32" s="101" t="inlineStr">
        <is>
          <t>Operação</t>
        </is>
      </c>
      <c r="K32" s="105">
        <f>IF(C32="Entrada",COUNTIF($C$13:C32,"Entrada"),"")</f>
        <v/>
      </c>
      <c r="L32" s="105">
        <f>IF(C32="Saída",COUNTIF($C$13:C32,"Saída"),"")</f>
        <v/>
      </c>
    </row>
    <row r="33">
      <c r="B33" s="101" t="inlineStr">
        <is>
          <t>Embalagens e material de consumo</t>
        </is>
      </c>
      <c r="C33" s="101" t="inlineStr">
        <is>
          <t>Saída</t>
        </is>
      </c>
      <c r="D33" s="101" t="inlineStr">
        <is>
          <t>Operação</t>
        </is>
      </c>
      <c r="K33" s="105">
        <f>IF(C33="Entrada",COUNTIF($C$13:C33,"Entrada"),"")</f>
        <v/>
      </c>
      <c r="L33" s="105">
        <f>IF(C33="Saída",COUNTIF($C$13:C33,"Saída"),"")</f>
        <v/>
      </c>
    </row>
    <row r="34">
      <c r="B34" s="101" t="inlineStr">
        <is>
          <t>Manutenção e limpeza</t>
        </is>
      </c>
      <c r="C34" s="101" t="inlineStr">
        <is>
          <t>Saída</t>
        </is>
      </c>
      <c r="D34" s="101" t="inlineStr">
        <is>
          <t>Operação</t>
        </is>
      </c>
      <c r="K34" s="105">
        <f>IF(C34="Entrada",COUNTIF($C$13:C34,"Entrada"),"")</f>
        <v/>
      </c>
      <c r="L34" s="105">
        <f>IF(C34="Saída",COUNTIF($C$13:C34,"Saída"),"")</f>
        <v/>
      </c>
    </row>
    <row r="35">
      <c r="B35" s="101" t="inlineStr">
        <is>
          <t>Outras despesas</t>
        </is>
      </c>
      <c r="C35" s="101" t="inlineStr">
        <is>
          <t>Saída</t>
        </is>
      </c>
      <c r="D35" s="101" t="inlineStr">
        <is>
          <t>Operação</t>
        </is>
      </c>
      <c r="K35" s="105">
        <f>IF(C35="Entrada",COUNTIF($C$13:C35,"Entrada"),"")</f>
        <v/>
      </c>
      <c r="L35" s="105">
        <f>IF(C35="Saída",COUNTIF($C$13:C35,"Saída"),"")</f>
        <v/>
      </c>
    </row>
    <row r="36">
      <c r="B36" s="101" t="inlineStr">
        <is>
          <t>Compra de equipamentos, móveis e reformas</t>
        </is>
      </c>
      <c r="C36" s="101" t="inlineStr">
        <is>
          <t>Saída</t>
        </is>
      </c>
      <c r="D36" s="101" t="inlineStr">
        <is>
          <t>Investimentos</t>
        </is>
      </c>
      <c r="K36" s="105">
        <f>IF(C36="Entrada",COUNTIF($C$13:C36,"Entrada"),"")</f>
        <v/>
      </c>
      <c r="L36" s="105">
        <f>IF(C36="Saída",COUNTIF($C$13:C36,"Saída"),"")</f>
        <v/>
      </c>
    </row>
    <row r="37">
      <c r="B37" s="101" t="inlineStr">
        <is>
          <t>Parcelas de empréstimos e financiamentos</t>
        </is>
      </c>
      <c r="C37" s="101" t="inlineStr">
        <is>
          <t>Saída</t>
        </is>
      </c>
      <c r="D37" s="101" t="inlineStr">
        <is>
          <t>Financiamentos e sócios</t>
        </is>
      </c>
      <c r="K37" s="105">
        <f>IF(C37="Entrada",COUNTIF($C$13:C37,"Entrada"),"")</f>
        <v/>
      </c>
      <c r="L37" s="105">
        <f>IF(C37="Saída",COUNTIF($C$13:C37,"Saída"),"")</f>
        <v/>
      </c>
    </row>
    <row r="38">
      <c r="B38" s="101" t="inlineStr">
        <is>
          <t>Distribuição de lucros</t>
        </is>
      </c>
      <c r="C38" s="101" t="inlineStr">
        <is>
          <t>Saída</t>
        </is>
      </c>
      <c r="D38" s="101" t="inlineStr">
        <is>
          <t>Financiamentos e sócios</t>
        </is>
      </c>
      <c r="K38" s="105">
        <f>IF(C38="Entrada",COUNTIF($C$13:C38,"Entrada"),"")</f>
        <v/>
      </c>
      <c r="L38" s="105">
        <f>IF(C38="Saída",COUNTIF($C$13:C38,"Saída"),"")</f>
        <v/>
      </c>
    </row>
    <row r="39">
      <c r="B39" s="101" t="n"/>
      <c r="C39" s="101" t="n"/>
      <c r="D39" s="101" t="n"/>
      <c r="K39" s="105">
        <f>IF(C39="Entrada",COUNTIF($C$13:C39,"Entrada"),"")</f>
        <v/>
      </c>
      <c r="L39" s="105">
        <f>IF(C39="Saída",COUNTIF($C$13:C39,"Saída"),"")</f>
        <v/>
      </c>
    </row>
    <row r="40">
      <c r="B40" s="101" t="n"/>
      <c r="C40" s="101" t="n"/>
      <c r="D40" s="101" t="n"/>
      <c r="K40" s="105">
        <f>IF(C40="Entrada",COUNTIF($C$13:C40,"Entrada"),"")</f>
        <v/>
      </c>
      <c r="L40" s="105">
        <f>IF(C40="Saída",COUNTIF($C$13:C40,"Saída"),"")</f>
        <v/>
      </c>
    </row>
    <row r="41">
      <c r="B41" s="101" t="n"/>
      <c r="C41" s="101" t="n"/>
      <c r="D41" s="101" t="n"/>
      <c r="K41" s="105">
        <f>IF(C41="Entrada",COUNTIF($C$13:C41,"Entrada"),"")</f>
        <v/>
      </c>
      <c r="L41" s="105">
        <f>IF(C41="Saída",COUNTIF($C$13:C41,"Saída"),"")</f>
        <v/>
      </c>
    </row>
    <row r="42">
      <c r="B42" s="101" t="n"/>
      <c r="C42" s="101" t="n"/>
      <c r="D42" s="101" t="n"/>
      <c r="K42" s="105">
        <f>IF(C42="Entrada",COUNTIF($C$13:C42,"Entrada"),"")</f>
        <v/>
      </c>
      <c r="L42" s="105">
        <f>IF(C42="Saída",COUNTIF($C$13:C42,"Saída"),"")</f>
        <v/>
      </c>
    </row>
    <row r="43">
      <c r="B43" s="101" t="n"/>
      <c r="C43" s="101" t="n"/>
      <c r="D43" s="101" t="n"/>
      <c r="K43" s="105">
        <f>IF(C43="Entrada",COUNTIF($C$13:C43,"Entrada"),"")</f>
        <v/>
      </c>
      <c r="L43" s="105">
        <f>IF(C43="Saída",COUNTIF($C$13:C43,"Saída"),"")</f>
        <v/>
      </c>
    </row>
    <row r="44">
      <c r="B44" s="101" t="n"/>
      <c r="C44" s="101" t="n"/>
      <c r="D44" s="101" t="n"/>
      <c r="K44" s="105">
        <f>IF(C44="Entrada",COUNTIF($C$13:C44,"Entrada"),"")</f>
        <v/>
      </c>
      <c r="L44" s="105">
        <f>IF(C44="Saída",COUNTIF($C$13:C44,"Saída"),"")</f>
        <v/>
      </c>
    </row>
    <row r="45">
      <c r="B45" s="101" t="n"/>
      <c r="C45" s="101" t="n"/>
      <c r="D45" s="101" t="n"/>
      <c r="K45" s="105">
        <f>IF(C45="Entrada",COUNTIF($C$13:C45,"Entrada"),"")</f>
        <v/>
      </c>
      <c r="L45" s="105">
        <f>IF(C45="Saída",COUNTIF($C$13:C45,"Saída"),"")</f>
        <v/>
      </c>
    </row>
    <row r="46">
      <c r="B46" s="101" t="n"/>
      <c r="C46" s="101" t="n"/>
      <c r="D46" s="101" t="n"/>
      <c r="K46" s="105">
        <f>IF(C46="Entrada",COUNTIF($C$13:C46,"Entrada"),"")</f>
        <v/>
      </c>
      <c r="L46" s="105">
        <f>IF(C46="Saída",COUNTIF($C$13:C46,"Saída"),"")</f>
        <v/>
      </c>
    </row>
    <row r="47">
      <c r="B47" s="101" t="n"/>
      <c r="C47" s="101" t="n"/>
      <c r="D47" s="101" t="n"/>
      <c r="K47" s="105">
        <f>IF(C47="Entrada",COUNTIF($C$13:C47,"Entrada"),"")</f>
        <v/>
      </c>
      <c r="L47" s="105">
        <f>IF(C47="Saída",COUNTIF($C$13:C47,"Saída"),"")</f>
        <v/>
      </c>
    </row>
    <row r="48">
      <c r="B48" s="101" t="n"/>
      <c r="C48" s="101" t="n"/>
      <c r="D48" s="101" t="n"/>
      <c r="K48" s="105">
        <f>IF(C48="Entrada",COUNTIF($C$13:C48,"Entrada"),"")</f>
        <v/>
      </c>
      <c r="L48" s="105">
        <f>IF(C48="Saída",COUNTIF($C$13:C48,"Saída"),"")</f>
        <v/>
      </c>
    </row>
    <row r="49">
      <c r="B49" s="101" t="n"/>
      <c r="C49" s="101" t="n"/>
      <c r="D49" s="101" t="n"/>
      <c r="K49" s="105">
        <f>IF(C49="Entrada",COUNTIF($C$13:C49,"Entrada"),"")</f>
        <v/>
      </c>
      <c r="L49" s="105">
        <f>IF(C49="Saída",COUNTIF($C$13:C49,"Saída"),"")</f>
        <v/>
      </c>
    </row>
    <row r="50">
      <c r="B50" s="101" t="n"/>
      <c r="C50" s="101" t="n"/>
      <c r="D50" s="101" t="n"/>
      <c r="K50" s="105">
        <f>IF(C50="Entrada",COUNTIF($C$13:C50,"Entrada"),"")</f>
        <v/>
      </c>
      <c r="L50" s="105">
        <f>IF(C50="Saída",COUNTIF($C$13:C50,"Saída"),"")</f>
        <v/>
      </c>
    </row>
    <row r="51">
      <c r="B51" s="101" t="n"/>
      <c r="C51" s="101" t="n"/>
      <c r="D51" s="101" t="n"/>
      <c r="K51" s="105">
        <f>IF(C51="Entrada",COUNTIF($C$13:C51,"Entrada"),"")</f>
        <v/>
      </c>
      <c r="L51" s="105">
        <f>IF(C51="Saída",COUNTIF($C$13:C51,"Saída"),"")</f>
        <v/>
      </c>
    </row>
    <row r="52">
      <c r="B52" s="101" t="n"/>
      <c r="C52" s="101" t="n"/>
      <c r="D52" s="101" t="n"/>
      <c r="K52" s="105">
        <f>IF(C52="Entrada",COUNTIF($C$13:C52,"Entrada"),"")</f>
        <v/>
      </c>
      <c r="L52" s="105">
        <f>IF(C52="Saída",COUNTIF($C$13:C52,"Saída"),"")</f>
        <v/>
      </c>
    </row>
    <row r="53">
      <c r="B53" s="101" t="n"/>
      <c r="C53" s="101" t="n"/>
      <c r="D53" s="101" t="n"/>
      <c r="K53" s="105">
        <f>IF(C53="Entrada",COUNTIF($C$13:C53,"Entrada"),"")</f>
        <v/>
      </c>
      <c r="L53" s="105">
        <f>IF(C53="Saída",COUNTIF($C$13:C53,"Saída"),"")</f>
        <v/>
      </c>
    </row>
    <row r="54">
      <c r="B54" s="101" t="n"/>
      <c r="C54" s="101" t="n"/>
      <c r="D54" s="101" t="n"/>
      <c r="K54" s="105">
        <f>IF(C54="Entrada",COUNTIF($C$13:C54,"Entrada"),"")</f>
        <v/>
      </c>
      <c r="L54" s="105">
        <f>IF(C54="Saída",COUNTIF($C$13:C54,"Saída"),"")</f>
        <v/>
      </c>
    </row>
    <row r="55">
      <c r="B55" s="101" t="n"/>
      <c r="C55" s="101" t="n"/>
      <c r="D55" s="101" t="n"/>
      <c r="K55" s="105">
        <f>IF(C55="Entrada",COUNTIF($C$13:C55,"Entrada"),"")</f>
        <v/>
      </c>
      <c r="L55" s="105">
        <f>IF(C55="Saída",COUNTIF($C$13:C55,"Saída"),"")</f>
        <v/>
      </c>
    </row>
    <row r="56">
      <c r="B56" s="101" t="n"/>
      <c r="C56" s="101" t="n"/>
      <c r="D56" s="101" t="n"/>
      <c r="K56" s="105">
        <f>IF(C56="Entrada",COUNTIF($C$13:C56,"Entrada"),"")</f>
        <v/>
      </c>
      <c r="L56" s="105">
        <f>IF(C56="Saída",COUNTIF($C$13:C56,"Saída"),"")</f>
        <v/>
      </c>
    </row>
    <row r="57">
      <c r="B57" s="101" t="n"/>
      <c r="C57" s="101" t="n"/>
      <c r="D57" s="101" t="n"/>
      <c r="K57" s="105">
        <f>IF(C57="Entrada",COUNTIF($C$13:C57,"Entrada"),"")</f>
        <v/>
      </c>
      <c r="L57" s="105">
        <f>IF(C57="Saída",COUNTIF($C$13:C57,"Saída"),"")</f>
        <v/>
      </c>
    </row>
    <row r="58">
      <c r="B58" s="101" t="n"/>
      <c r="C58" s="101" t="n"/>
      <c r="D58" s="101" t="n"/>
      <c r="K58" s="105">
        <f>IF(C58="Entrada",COUNTIF($C$13:C58,"Entrada"),"")</f>
        <v/>
      </c>
      <c r="L58" s="105">
        <f>IF(C58="Saída",COUNTIF($C$13:C58,"Saída"),"")</f>
        <v/>
      </c>
    </row>
    <row r="59">
      <c r="B59" s="101" t="n"/>
      <c r="C59" s="101" t="n"/>
      <c r="D59" s="101" t="n"/>
      <c r="K59" s="105">
        <f>IF(C59="Entrada",COUNTIF($C$13:C59,"Entrada"),"")</f>
        <v/>
      </c>
      <c r="L59" s="105">
        <f>IF(C59="Saída",COUNTIF($C$13:C59,"Saída"),"")</f>
        <v/>
      </c>
    </row>
    <row r="60">
      <c r="B60" s="101" t="n"/>
      <c r="C60" s="101" t="n"/>
      <c r="D60" s="101" t="n"/>
      <c r="K60" s="105">
        <f>IF(C60="Entrada",COUNTIF($C$13:C60,"Entrada"),"")</f>
        <v/>
      </c>
      <c r="L60" s="105">
        <f>IF(C60="Saída",COUNTIF($C$13:C60,"Saída"),"")</f>
        <v/>
      </c>
    </row>
    <row r="61">
      <c r="B61" s="101" t="n"/>
      <c r="C61" s="101" t="n"/>
      <c r="D61" s="101" t="n"/>
      <c r="K61" s="105">
        <f>IF(C61="Entrada",COUNTIF($C$13:C61,"Entrada"),"")</f>
        <v/>
      </c>
      <c r="L61" s="105">
        <f>IF(C61="Saída",COUNTIF($C$13:C61,"Saída"),"")</f>
        <v/>
      </c>
    </row>
    <row r="62">
      <c r="B62" s="101" t="n"/>
      <c r="C62" s="101" t="n"/>
      <c r="D62" s="101" t="n"/>
      <c r="K62" s="105">
        <f>IF(C62="Entrada",COUNTIF($C$13:C62,"Entrada"),"")</f>
        <v/>
      </c>
      <c r="L62" s="105">
        <f>IF(C62="Saída",COUNTIF($C$13:C62,"Saída"),"")</f>
        <v/>
      </c>
    </row>
    <row r="64">
      <c r="B64" s="49" t="inlineStr">
        <is>
          <t>Pode renomear, apagar ou incluir categorias nas linhas vazias. Os relatórios mostram até 12 categorias de entrada e 25 de saída; o que passar disso aparece em "Outras categorias".</t>
        </is>
      </c>
    </row>
    <row r="65">
      <c r="B65" s="49" t="inlineStr">
        <is>
          <t>Grupos: Operação = dia a dia do negócio · Investimentos = compra/venda de equipamentos · Financiamentos e sócios = empréstimos, aportes e lucros distribuídos.</t>
        </is>
      </c>
    </row>
  </sheetData>
  <mergeCells count="4">
    <mergeCell ref="C8:D8"/>
    <mergeCell ref="F6:I9"/>
    <mergeCell ref="C6:D6"/>
    <mergeCell ref="C9:D9"/>
  </mergeCells>
  <dataValidations count="4">
    <dataValidation sqref="C8" showDropDown="0" showInputMessage="0" showErrorMessage="0" allowBlank="0" promptTitle="Visão" prompt="Somente realizado: só o que já entrou/saiu. Realizado + previsto: inclui contas a pagar e a receber." type="list">
      <formula1>"Somente realizado,Realizado + previsto"</formula1>
    </dataValidation>
    <dataValidation sqref="C7" showDropDown="0" showInputMessage="0" showErrorMessage="0" allowBlank="0" type="whole" operator="between">
      <formula1>2000</formula1>
      <formula2>2100</formula2>
    </dataValidation>
    <dataValidation sqref="C13:C62" showDropDown="0" showInputMessage="0" showErrorMessage="0" allowBlank="1" type="list">
      <formula1>"Entrada,Saída"</formula1>
    </dataValidation>
    <dataValidation sqref="D13:D62" showDropDown="0" showInputMessage="0" showErrorMessage="0" allowBlank="1" type="list">
      <formula1>"Operação,Investimentos,Financiamentos e sócios"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Negócio Certo</dc:creator>
  <dc:title>Planilha de Fluxo de Caixa</dc:title>
  <dcterms:created xsi:type="dcterms:W3CDTF">2026-10-08T17:21:16Z</dcterms:created>
  <dcterms:modified xsi:type="dcterms:W3CDTF">2026-10-08T17:21:29Z</dcterms:modified>
</cp:coreProperties>
</file>